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Лист2" sheetId="1" r:id="rId1"/>
    <sheet name="Лист3" sheetId="2" r:id="rId2"/>
  </sheets>
  <definedNames>
    <definedName name="_xlnm.Print_Area" localSheetId="0">'Лист2'!$A$1:$J$148</definedName>
  </definedNames>
  <calcPr fullCalcOnLoad="1"/>
</workbook>
</file>

<file path=xl/sharedStrings.xml><?xml version="1.0" encoding="utf-8"?>
<sst xmlns="http://schemas.openxmlformats.org/spreadsheetml/2006/main" count="590" uniqueCount="165">
  <si>
    <t xml:space="preserve">сельского поселения </t>
  </si>
  <si>
    <t xml:space="preserve">Калининского района 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</si>
  <si>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</si>
  <si>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</si>
  <si>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</si>
  <si>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</si>
  <si>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</si>
  <si>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</si>
  <si>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</si>
  <si>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</si>
  <si>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Процент исполнения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</si>
  <si>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</si>
  <si>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</si>
  <si>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</si>
  <si>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</si>
  <si>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</si>
  <si>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</si>
  <si>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</si>
  <si>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</si>
  <si>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11</t>
  </si>
  <si>
    <t>Национальная оборона</t>
  </si>
  <si>
    <t>Национальная безопасность и правоохранительная деятельность</t>
  </si>
  <si>
    <t>992</t>
  </si>
  <si>
    <t>09</t>
  </si>
  <si>
    <t>10</t>
  </si>
  <si>
    <t>Национальная экономика</t>
  </si>
  <si>
    <t>06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</si>
  <si>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</si>
  <si>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</si>
  <si>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</si>
  <si>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</si>
  <si>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</si>
  <si>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</si>
  <si>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</si>
  <si>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07</t>
  </si>
  <si>
    <t>08</t>
  </si>
  <si>
    <t>Культура</t>
  </si>
  <si>
    <t>Социальная политика</t>
  </si>
  <si>
    <t>от                      №</t>
  </si>
  <si>
    <t>к решению Совета Калининского</t>
  </si>
  <si>
    <t>13</t>
  </si>
  <si>
    <t>Резервные фонды</t>
  </si>
  <si>
    <t>Образование и организация деятельности административных комиссий</t>
  </si>
  <si>
    <t xml:space="preserve">Физическая культура и спорт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</si>
  <si>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</si>
  <si>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Доплаты к пенсиям, дополнительное пенсионное обеспечение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</si>
  <si>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</si>
  <si>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</si>
  <si>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</si>
  <si>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</si>
  <si>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</si>
  <si>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Межбюджетные трансферты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</si>
  <si>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</si>
  <si>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</si>
  <si>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</si>
  <si>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</si>
  <si>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</si>
  <si>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</si>
  <si>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</si>
  <si>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Другие вопросы в области культуры, кинематографии 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</si>
  <si>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</si>
  <si>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</si>
  <si>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300</t>
  </si>
  <si>
    <t>5940021026</t>
  </si>
  <si>
    <t>0510011016</t>
  </si>
  <si>
    <t>5090010019</t>
  </si>
  <si>
    <t>6590010019</t>
  </si>
  <si>
    <t>5190010019</t>
  </si>
  <si>
    <t>5590022002</t>
  </si>
  <si>
    <t>Выполнение функций территориальных органов местного самоуправления, похозяйственный учет</t>
  </si>
  <si>
    <t>5140041029</t>
  </si>
  <si>
    <t>5240011030</t>
  </si>
  <si>
    <t>Дорожное хозяйство(дорожные фонды)</t>
  </si>
  <si>
    <t>0110011032</t>
  </si>
  <si>
    <t>Мероприятия в области жилищного хозяйства</t>
  </si>
  <si>
    <t>6440021037</t>
  </si>
  <si>
    <t>5740021039</t>
  </si>
  <si>
    <t>5740021033</t>
  </si>
  <si>
    <t>5740021034</t>
  </si>
  <si>
    <t>5740021035</t>
  </si>
  <si>
    <t>5740021036</t>
  </si>
  <si>
    <t>0210110059</t>
  </si>
  <si>
    <t>0210661008</t>
  </si>
  <si>
    <t>0210771008</t>
  </si>
  <si>
    <t>Пенсионное обеспечение</t>
  </si>
  <si>
    <t>6440021005</t>
  </si>
  <si>
    <t>Массовый спорт</t>
  </si>
  <si>
    <t>0410011007</t>
  </si>
  <si>
    <t>5190260190</t>
  </si>
  <si>
    <t>5150051180</t>
  </si>
  <si>
    <t>Озеленение территории</t>
  </si>
  <si>
    <t>Содержание мест захоронения</t>
  </si>
  <si>
    <t>Молодежная политика</t>
  </si>
  <si>
    <t>0310011010</t>
  </si>
  <si>
    <t>Культура, кинематография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</si>
  <si>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</si>
  <si>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</si>
  <si>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 xml:space="preserve">Расходы, связанные с вопросами коммунального развития </t>
  </si>
  <si>
    <t>Муниципальная программа Калининского сельского поселения Калининского района "Проведение мероприятий для молодежи"</t>
  </si>
  <si>
    <t>Муниципальная программа Калининского сельского поселения Калининского района "Развитие культуры"  
Расходы на обеспечение деятельности (оказание услуг)  МУ Калининский дом культуры</t>
  </si>
  <si>
    <t>Муниципальная программа Калининского сельского поселения Калининского района "Развитие культуры" Расходы на обеспечение деятельности (оказание услуг) муниципальных учреждений МУК БС  Калининского сельского поселения</t>
  </si>
  <si>
    <t>Муниципальная программа Калининского сельского поселения Калининского района "Развитие культуры" комплектование книжных фондов  МУК БС  Калининского сельского поселения</t>
  </si>
  <si>
    <t xml:space="preserve">Муниципальная программа Калининского сельского поселения Калининского района "Развитие культуры»   предоставление субсидий МУ Кино </t>
  </si>
  <si>
    <t>Муниципальная программа Калининского сельского поселения Калининского района "Развитие культуры"   на культурно-массовые мероприятия</t>
  </si>
  <si>
    <t>Муниципальная программа Калининского сельского поселения Калининского района "Развитие культуры»  Другие мероприятия в области культуры,кинематографии на сохранение, использование, популяризации и охрану объектов культурного наследия (памятники)</t>
  </si>
  <si>
    <t>0510021016</t>
  </si>
  <si>
    <t>Совет Калининского сельского поселения Калининского района</t>
  </si>
  <si>
    <t>Администрация Калининского сельского поселения Калининского района</t>
  </si>
  <si>
    <t>Обеспечение деятельности контрольно-счетной палаты</t>
  </si>
  <si>
    <t>Осуществление внутреннего финансового контроля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</si>
  <si>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</si>
  <si>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0110031032</t>
  </si>
  <si>
    <t>Другие вопросы в области национальной экономики</t>
  </si>
  <si>
    <t>12</t>
  </si>
  <si>
    <t>Муниципальная программа Калининского сельского поселения Калининского района «Поддержка и развитие малого и среднего предпринимательства на территории Калининского сельского поселения Калининского района на 2021-2026 годы»</t>
  </si>
  <si>
    <t>0710011040</t>
  </si>
  <si>
    <t>Муниципальная программа Калининского сельского поселения Калининского района "Развитие физической культуры и спорта »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</si>
  <si>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 Калининского района»</t>
  </si>
  <si>
    <t>Муниципальная программа "Создание условий для реализации мер, направленных на укрепление  межнационального и межконфессионального согласия, сохранение и развитие языков и культуры народов, проживающих на территории Калининского сельского поселения Калининского района, социальную и культурную адаптацию мигрантов, профилактику межнациональных (межэтнических) конфликтов на 2022 – 2025 годы"</t>
  </si>
  <si>
    <t>1010021040</t>
  </si>
  <si>
    <t>061F255550</t>
  </si>
  <si>
    <t>0810011019</t>
  </si>
  <si>
    <t xml:space="preserve">Закупка товаров, работ и услуг для обеспечения государственных (муниципальных) нужд </t>
  </si>
  <si>
    <t xml:space="preserve">Муниципальная программа Калининского сельского поселения Калининского района "Развитие физической культуры и спорта» капитальный ремонт стадиона </t>
  </si>
  <si>
    <t>04100S0340</t>
  </si>
  <si>
    <t>Муниципальная программа Калининского сельского поселения Калининского района "Формирование современной городской среды Калининского сельского поселения Калининского района»</t>
  </si>
  <si>
    <t xml:space="preserve"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</t>
  </si>
  <si>
    <t>Муниципальная программа Калининского сельского поселения Калининского района «Благоустройство территории Калининского сельского поселения Калининского района» , на обеспечение деятельности (оказание услуг) Калининского муниципального казенного учреждения «Благоустройство»</t>
  </si>
  <si>
    <t>Расходы бюджета по ведомственной структуре расходов бюджета Калининского  сельского поселения Калининского района за 2023 год</t>
  </si>
  <si>
    <t>План на 2023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</si>
  <si>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</si>
  <si>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</si>
  <si>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</si>
  <si>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5590022003</t>
  </si>
  <si>
    <t>5120011001</t>
  </si>
  <si>
    <t>0500000000</t>
  </si>
  <si>
    <t>01100S2440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</si>
  <si>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обеспечение комплексного развития сельских территорий (ремонт скважины)</t>
  </si>
  <si>
    <t>Муниципальная программа энергосбережения и повышения энергетической эффективности в Калининском сельском поселении Калининского района, мероприятия на разработку проектной документации на обустройство объектами инженерной инфраструктуры под застройку в ст. Калининской.</t>
  </si>
  <si>
    <t>Субсидии на дополнительную помощь местным бюджетам для решения социально значимых вопросов</t>
  </si>
  <si>
    <t>9990060050</t>
  </si>
  <si>
    <t>0910211021</t>
  </si>
  <si>
    <t>Другие вопросы в области жилищно-коммунального хозяйства</t>
  </si>
  <si>
    <t>Муниципальная программа Калининского сельского поселения Калининского района "Развитие культуры", расходы на обеспечение деятельности (оказание услуг) МУ Калининский дом культуры, повышение уровня заработной платы работников учреждений культуры</t>
  </si>
  <si>
    <t>0210110440</t>
  </si>
  <si>
    <t>0210162980</t>
  </si>
  <si>
    <t>0210313059</t>
  </si>
  <si>
    <t>0210410059</t>
  </si>
  <si>
    <t>0210510059</t>
  </si>
  <si>
    <t xml:space="preserve">Муниципальная программа Калининского сельского поселения Калининского района "Развитие культуры»  капитальный ремонт МУ Кино </t>
  </si>
  <si>
    <t>0210881008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</si>
  <si>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</si>
  <si>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</si>
  <si>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</si>
  <si>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</si>
  <si>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0810062400</t>
  </si>
  <si>
    <t>Факт за 2023 год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</si>
  <si>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 Расходы на обеспечение деятельности (оказание услуг)  МКУ «ЦБ КСП»</t>
  </si>
  <si>
    <t>Обеспечение деятельности высшего органа исполнительной власти муниципального образования</t>
  </si>
  <si>
    <t>Обеспечение деятельности представительного органа власти Калининского сельского поселения Калининского района</t>
  </si>
  <si>
    <t>Расходы на обеспечение функций органов местного самоуправления</t>
  </si>
  <si>
    <t>Муниципальная программа Калининского сельского поселения Калининского района Капитальный ремонт и ремонт автомобильных дорог местного значения Краснодарского края</t>
  </si>
  <si>
    <t>Муниципальная программа Калининского сельского поселения Калининского района «Капитальный ремонт и ремонт автомобильных дорог» ремонт тротуаров</t>
  </si>
  <si>
    <t>Муниципальная программа Калининского сельского поселения Калининского района Развитие культуры, расходы на обеспечение деятельности (оказание услуг) МУ Калининский дом культуры, для решения социально-значимых вопросов приобретение костюмов</t>
  </si>
  <si>
    <t>Приложение 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</si>
</sst>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0.00_ ;[Red]\-0.00\ "/>
    <numFmt numFmtId="199" formatCode="0.000_ ;[Red]\-0.000\ "/>
    <numFmt numFmtId="200" formatCode="0.0_ ;[Red]\-0.0\ "/>
    <numFmt numFmtId="201" formatCode="0.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192" fontId="20" fillId="0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right"/>
    </xf>
    <xf numFmtId="192" fontId="23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justify" vertical="top" wrapText="1"/>
    </xf>
    <xf numFmtId="49" fontId="23" fillId="24" borderId="10" xfId="0" applyNumberFormat="1" applyFont="1" applyFill="1" applyBorder="1" applyAlignment="1">
      <alignment horizontal="right"/>
    </xf>
    <xf numFmtId="0" fontId="21" fillId="24" borderId="10" xfId="0" applyFont="1" applyFill="1" applyBorder="1" applyAlignment="1">
      <alignment horizontal="right" vertical="top" wrapText="1"/>
    </xf>
    <xf numFmtId="0" fontId="21" fillId="24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justify" vertical="top" wrapText="1"/>
    </xf>
    <xf numFmtId="49" fontId="26" fillId="24" borderId="10" xfId="53" applyNumberFormat="1" applyFont="1" applyFill="1" applyBorder="1" applyAlignment="1" applyProtection="1">
      <alignment horizontal="center" vertical="center"/>
      <protection hidden="1"/>
    </xf>
    <xf numFmtId="192" fontId="23" fillId="0" borderId="1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justify" vertical="top" wrapText="1"/>
    </xf>
    <xf numFmtId="49" fontId="27" fillId="24" borderId="10" xfId="0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right"/>
    </xf>
    <xf numFmtId="0" fontId="27" fillId="24" borderId="10" xfId="0" applyFont="1" applyFill="1" applyBorder="1" applyAlignment="1">
      <alignment/>
    </xf>
    <xf numFmtId="192" fontId="27" fillId="24" borderId="10" xfId="0" applyNumberFormat="1" applyFont="1" applyFill="1" applyBorder="1" applyAlignment="1">
      <alignment/>
    </xf>
    <xf numFmtId="2" fontId="23" fillId="2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justify" vertical="top" wrapText="1"/>
    </xf>
    <xf numFmtId="0" fontId="28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center" wrapText="1"/>
    </xf>
    <xf numFmtId="0" fontId="22" fillId="0" borderId="0" xfId="54" applyFont="1">
      <alignment/>
      <protection/>
    </xf>
    <xf numFmtId="0" fontId="0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22" fillId="24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Прил 3 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view="pageBreakPreview" zoomScale="60" zoomScalePageLayoutView="0" workbookViewId="0" topLeftCell="A132">
      <selection activeCell="B9" sqref="B9"/>
    </sheetView>
  </sheetViews>
  <sheetFormatPr defaultColWidth="9.140625" defaultRowHeight="12.75"/>
  <cols>
    <col min="1" max="1" width="2.7109375" style="9" customWidth="1"/>
    <col min="2" max="2" width="52.7109375" style="2" customWidth="1"/>
    <col min="3" max="3" width="6.28125" style="9" customWidth="1"/>
    <col min="4" max="4" width="4.8515625" style="9" customWidth="1"/>
    <col min="5" max="5" width="4.28125" style="9" customWidth="1"/>
    <col min="6" max="6" width="12.7109375" style="9" customWidth="1"/>
    <col min="7" max="7" width="4.7109375" style="9" customWidth="1"/>
    <col min="8" max="9" width="12.00390625" style="9" customWidth="1"/>
    <col min="10" max="10" width="9.8515625" style="9" customWidth="1"/>
    <col min="11" max="11" width="11.28125" style="2" customWidth="1"/>
    <col min="12" max="16384" width="9.140625" style="2" customWidth="1"/>
  </cols>
  <sheetData>
    <row r="1" spans="1:10" s="1" customFormat="1" ht="15">
      <c r="A1" s="9"/>
      <c r="C1" s="9"/>
      <c r="D1" s="9"/>
      <c r="E1" s="9"/>
      <c r="F1" s="11" t="s">
        <v>164</v>
      </c>
      <c r="G1" s="9"/>
      <c r="H1" s="9"/>
      <c r="I1" s="9"/>
      <c r="J1" s="9"/>
    </row>
    <row r="2" spans="1:10" s="1" customFormat="1" ht="15">
      <c r="A2" s="9"/>
      <c r="C2" s="9"/>
      <c r="D2" s="9"/>
      <c r="E2" s="9"/>
      <c r="F2" s="12" t="s">
        <v>39</v>
      </c>
      <c r="G2" s="9"/>
      <c r="H2" s="9"/>
      <c r="I2" s="9"/>
      <c r="J2" s="9"/>
    </row>
    <row r="3" spans="1:10" s="1" customFormat="1" ht="15">
      <c r="A3" s="9"/>
      <c r="C3" s="9"/>
      <c r="D3" s="9"/>
      <c r="E3" s="9"/>
      <c r="F3" s="12" t="s">
        <v>0</v>
      </c>
      <c r="G3" s="9"/>
      <c r="H3" s="9"/>
      <c r="I3" s="9"/>
      <c r="J3" s="9"/>
    </row>
    <row r="4" spans="1:10" s="1" customFormat="1" ht="15">
      <c r="A4" s="9"/>
      <c r="C4" s="9"/>
      <c r="D4" s="9"/>
      <c r="E4" s="9"/>
      <c r="F4" s="12" t="s">
        <v>1</v>
      </c>
      <c r="G4" s="9"/>
      <c r="H4" s="9"/>
      <c r="I4" s="9"/>
      <c r="J4" s="9"/>
    </row>
    <row r="5" spans="1:10" s="1" customFormat="1" ht="15" customHeight="1">
      <c r="A5" s="9"/>
      <c r="C5" s="9"/>
      <c r="D5" s="9"/>
      <c r="E5" s="9"/>
      <c r="F5" s="11" t="s">
        <v>38</v>
      </c>
      <c r="G5" s="9"/>
      <c r="H5" s="9"/>
      <c r="I5" s="9"/>
      <c r="J5" s="9"/>
    </row>
    <row r="6" spans="2:10" ht="40.5" customHeight="1">
      <c r="B6" s="41" t="s">
        <v>128</v>
      </c>
      <c r="C6" s="41"/>
      <c r="D6" s="41"/>
      <c r="E6" s="41"/>
      <c r="F6" s="41"/>
      <c r="G6" s="41"/>
      <c r="H6" s="41"/>
      <c r="I6" s="41"/>
      <c r="J6" s="41"/>
    </row>
    <row r="7" spans="3:10" ht="12.75" customHeight="1">
      <c r="C7" s="13"/>
      <c r="D7" s="13"/>
      <c r="F7" s="13"/>
      <c r="G7" s="13"/>
      <c r="J7" s="13" t="s">
        <v>2</v>
      </c>
    </row>
    <row r="8" ht="0.75" customHeight="1"/>
    <row r="9" spans="1:10" ht="47.25" customHeight="1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9</v>
      </c>
      <c r="H9" s="15" t="s">
        <v>129</v>
      </c>
      <c r="I9" s="40" t="s">
        <v>156</v>
      </c>
      <c r="J9" s="14" t="s">
        <v>10</v>
      </c>
    </row>
    <row r="10" spans="1:11" ht="16.5" customHeight="1">
      <c r="A10" s="16"/>
      <c r="B10" s="16" t="s">
        <v>11</v>
      </c>
      <c r="C10" s="16"/>
      <c r="D10" s="16"/>
      <c r="E10" s="16"/>
      <c r="F10" s="17"/>
      <c r="G10" s="16"/>
      <c r="H10" s="18">
        <f>H16+H49+H54+H58+H71+H103+H107+H132+H136</f>
        <v>152622.3</v>
      </c>
      <c r="I10" s="18">
        <f>I16+I49+I54+I58+I71+I103+I107+I132+I136</f>
        <v>139990.09999999998</v>
      </c>
      <c r="J10" s="18">
        <f aca="true" t="shared" si="0" ref="J10:J73">I10*100/H10</f>
        <v>91.72322786381807</v>
      </c>
      <c r="K10" s="3"/>
    </row>
    <row r="11" spans="1:13" s="4" customFormat="1" ht="30" customHeight="1">
      <c r="A11" s="27">
        <v>1</v>
      </c>
      <c r="B11" s="28" t="s">
        <v>106</v>
      </c>
      <c r="C11" s="29" t="s">
        <v>12</v>
      </c>
      <c r="D11" s="29"/>
      <c r="E11" s="29"/>
      <c r="F11" s="30"/>
      <c r="G11" s="31"/>
      <c r="H11" s="32"/>
      <c r="I11" s="18"/>
      <c r="J11" s="18"/>
      <c r="K11" s="6"/>
      <c r="M11" s="5"/>
    </row>
    <row r="12" spans="1:10" s="4" customFormat="1" ht="50.25" customHeight="1">
      <c r="A12" s="16"/>
      <c r="B12" s="19" t="s">
        <v>130</v>
      </c>
      <c r="C12" s="20" t="s">
        <v>12</v>
      </c>
      <c r="D12" s="20" t="s">
        <v>13</v>
      </c>
      <c r="E12" s="20" t="s">
        <v>14</v>
      </c>
      <c r="F12" s="20"/>
      <c r="G12" s="20"/>
      <c r="H12" s="18">
        <f>H13</f>
        <v>100</v>
      </c>
      <c r="I12" s="18">
        <f>I13</f>
        <v>90.2</v>
      </c>
      <c r="J12" s="18">
        <f t="shared" si="0"/>
        <v>90.2</v>
      </c>
    </row>
    <row r="13" spans="1:10" s="4" customFormat="1" ht="44.25" customHeight="1">
      <c r="A13" s="16"/>
      <c r="B13" s="19" t="s">
        <v>159</v>
      </c>
      <c r="C13" s="20" t="s">
        <v>12</v>
      </c>
      <c r="D13" s="20" t="s">
        <v>13</v>
      </c>
      <c r="E13" s="20" t="s">
        <v>14</v>
      </c>
      <c r="F13" s="20" t="s">
        <v>66</v>
      </c>
      <c r="G13" s="19"/>
      <c r="H13" s="18">
        <f>H14</f>
        <v>100</v>
      </c>
      <c r="I13" s="18">
        <f>I14</f>
        <v>90.2</v>
      </c>
      <c r="J13" s="18">
        <f t="shared" si="0"/>
        <v>90.2</v>
      </c>
    </row>
    <row r="14" spans="1:12" s="4" customFormat="1" ht="78.75" customHeight="1">
      <c r="A14" s="16"/>
      <c r="B14" s="19" t="s">
        <v>46</v>
      </c>
      <c r="C14" s="20" t="s">
        <v>12</v>
      </c>
      <c r="D14" s="20" t="s">
        <v>13</v>
      </c>
      <c r="E14" s="20" t="s">
        <v>14</v>
      </c>
      <c r="F14" s="20" t="s">
        <v>66</v>
      </c>
      <c r="G14" s="20" t="s">
        <v>47</v>
      </c>
      <c r="H14" s="18">
        <f>220-120</f>
        <v>100</v>
      </c>
      <c r="I14" s="25">
        <v>90.2</v>
      </c>
      <c r="J14" s="18">
        <f t="shared" si="0"/>
        <v>90.2</v>
      </c>
      <c r="K14" s="6"/>
      <c r="L14" s="6"/>
    </row>
    <row r="15" spans="1:12" s="4" customFormat="1" ht="38.25" customHeight="1">
      <c r="A15" s="27">
        <v>2</v>
      </c>
      <c r="B15" s="28" t="s">
        <v>107</v>
      </c>
      <c r="C15" s="29">
        <v>992</v>
      </c>
      <c r="D15" s="20"/>
      <c r="E15" s="20"/>
      <c r="F15" s="29"/>
      <c r="G15" s="29"/>
      <c r="H15" s="32"/>
      <c r="I15" s="18"/>
      <c r="J15" s="18"/>
      <c r="K15" s="6"/>
      <c r="L15" s="6"/>
    </row>
    <row r="16" spans="1:10" s="4" customFormat="1" ht="24" customHeight="1">
      <c r="A16" s="16"/>
      <c r="B16" s="19" t="s">
        <v>15</v>
      </c>
      <c r="C16" s="20">
        <v>992</v>
      </c>
      <c r="D16" s="20" t="s">
        <v>13</v>
      </c>
      <c r="E16" s="20" t="s">
        <v>16</v>
      </c>
      <c r="F16" s="20"/>
      <c r="G16" s="20"/>
      <c r="H16" s="18">
        <f>H17+H12+H20+H27+H32+H35</f>
        <v>16460</v>
      </c>
      <c r="I16" s="18">
        <f>I17+I12+I20+I27+I32+I35</f>
        <v>14717.3</v>
      </c>
      <c r="J16" s="18">
        <f t="shared" si="0"/>
        <v>89.41251518833536</v>
      </c>
    </row>
    <row r="17" spans="1:10" s="4" customFormat="1" ht="37.5" customHeight="1">
      <c r="A17" s="16"/>
      <c r="B17" s="19" t="s">
        <v>131</v>
      </c>
      <c r="C17" s="20">
        <v>992</v>
      </c>
      <c r="D17" s="20" t="s">
        <v>13</v>
      </c>
      <c r="E17" s="20" t="s">
        <v>17</v>
      </c>
      <c r="F17" s="20"/>
      <c r="G17" s="20"/>
      <c r="H17" s="18">
        <f>H18</f>
        <v>1279.6</v>
      </c>
      <c r="I17" s="18">
        <f>I18</f>
        <v>1278.3</v>
      </c>
      <c r="J17" s="18">
        <f t="shared" si="0"/>
        <v>99.89840575179744</v>
      </c>
    </row>
    <row r="18" spans="1:10" s="4" customFormat="1" ht="38.25" customHeight="1">
      <c r="A18" s="16"/>
      <c r="B18" s="19" t="s">
        <v>158</v>
      </c>
      <c r="C18" s="20">
        <v>992</v>
      </c>
      <c r="D18" s="20" t="s">
        <v>13</v>
      </c>
      <c r="E18" s="20" t="s">
        <v>17</v>
      </c>
      <c r="F18" s="20" t="s">
        <v>65</v>
      </c>
      <c r="G18" s="20"/>
      <c r="H18" s="18">
        <f>H19</f>
        <v>1279.6</v>
      </c>
      <c r="I18" s="18">
        <f>I19</f>
        <v>1278.3</v>
      </c>
      <c r="J18" s="18">
        <f t="shared" si="0"/>
        <v>99.89840575179744</v>
      </c>
    </row>
    <row r="19" spans="1:10" s="4" customFormat="1" ht="73.5" customHeight="1">
      <c r="A19" s="16"/>
      <c r="B19" s="19" t="s">
        <v>46</v>
      </c>
      <c r="C19" s="20">
        <v>992</v>
      </c>
      <c r="D19" s="20" t="s">
        <v>13</v>
      </c>
      <c r="E19" s="20" t="s">
        <v>17</v>
      </c>
      <c r="F19" s="20" t="s">
        <v>65</v>
      </c>
      <c r="G19" s="20" t="s">
        <v>47</v>
      </c>
      <c r="H19" s="18">
        <f>1269+10.6</f>
        <v>1279.6</v>
      </c>
      <c r="I19" s="18">
        <v>1278.3</v>
      </c>
      <c r="J19" s="18">
        <f t="shared" si="0"/>
        <v>99.89840575179744</v>
      </c>
    </row>
    <row r="20" spans="1:12" s="4" customFormat="1" ht="66" customHeight="1">
      <c r="A20" s="16"/>
      <c r="B20" s="19" t="s">
        <v>132</v>
      </c>
      <c r="C20" s="20">
        <v>992</v>
      </c>
      <c r="D20" s="20" t="s">
        <v>13</v>
      </c>
      <c r="E20" s="20" t="s">
        <v>18</v>
      </c>
      <c r="F20" s="20"/>
      <c r="G20" s="20"/>
      <c r="H20" s="18">
        <f>H21+H25</f>
        <v>7783.4</v>
      </c>
      <c r="I20" s="18">
        <f>I21+I25</f>
        <v>7602.9</v>
      </c>
      <c r="J20" s="18">
        <f t="shared" si="0"/>
        <v>97.68096204743429</v>
      </c>
      <c r="K20" s="7"/>
      <c r="L20" s="7"/>
    </row>
    <row r="21" spans="1:10" s="4" customFormat="1" ht="34.5" customHeight="1">
      <c r="A21" s="16"/>
      <c r="B21" s="19" t="s">
        <v>160</v>
      </c>
      <c r="C21" s="20">
        <v>992</v>
      </c>
      <c r="D21" s="20" t="s">
        <v>13</v>
      </c>
      <c r="E21" s="20" t="s">
        <v>18</v>
      </c>
      <c r="F21" s="20" t="s">
        <v>67</v>
      </c>
      <c r="G21" s="20"/>
      <c r="H21" s="18">
        <f>H22+H23+H24</f>
        <v>7775.799999999999</v>
      </c>
      <c r="I21" s="18">
        <f>I22+I23+I24</f>
        <v>7595.299999999999</v>
      </c>
      <c r="J21" s="18">
        <f t="shared" si="0"/>
        <v>97.67869543969752</v>
      </c>
    </row>
    <row r="22" spans="1:10" s="4" customFormat="1" ht="81.75" customHeight="1">
      <c r="A22" s="16"/>
      <c r="B22" s="19" t="s">
        <v>46</v>
      </c>
      <c r="C22" s="20">
        <v>992</v>
      </c>
      <c r="D22" s="20" t="s">
        <v>13</v>
      </c>
      <c r="E22" s="20" t="s">
        <v>18</v>
      </c>
      <c r="F22" s="20" t="s">
        <v>67</v>
      </c>
      <c r="G22" s="20" t="s">
        <v>47</v>
      </c>
      <c r="H22" s="18">
        <f>6460+1885-10.6-575.5</f>
        <v>7758.9</v>
      </c>
      <c r="I22" s="18">
        <v>7578.4</v>
      </c>
      <c r="J22" s="18">
        <f t="shared" si="0"/>
        <v>97.6736393045406</v>
      </c>
    </row>
    <row r="23" spans="1:10" s="4" customFormat="1" ht="32.25" customHeight="1" hidden="1">
      <c r="A23" s="16"/>
      <c r="B23" s="19" t="s">
        <v>96</v>
      </c>
      <c r="C23" s="20">
        <v>992</v>
      </c>
      <c r="D23" s="20" t="s">
        <v>13</v>
      </c>
      <c r="E23" s="20" t="s">
        <v>18</v>
      </c>
      <c r="F23" s="20" t="s">
        <v>67</v>
      </c>
      <c r="G23" s="20" t="s">
        <v>48</v>
      </c>
      <c r="H23" s="18">
        <f>26.4-26.4</f>
        <v>0</v>
      </c>
      <c r="I23" s="18">
        <f>26.4-26.4</f>
        <v>0</v>
      </c>
      <c r="J23" s="18" t="e">
        <f t="shared" si="0"/>
        <v>#DIV/0!</v>
      </c>
    </row>
    <row r="24" spans="1:10" s="4" customFormat="1" ht="15" customHeight="1">
      <c r="A24" s="16"/>
      <c r="B24" s="19" t="s">
        <v>49</v>
      </c>
      <c r="C24" s="20">
        <v>992</v>
      </c>
      <c r="D24" s="20" t="s">
        <v>13</v>
      </c>
      <c r="E24" s="20" t="s">
        <v>18</v>
      </c>
      <c r="F24" s="20" t="s">
        <v>67</v>
      </c>
      <c r="G24" s="20" t="s">
        <v>50</v>
      </c>
      <c r="H24" s="18">
        <f>18-1.1</f>
        <v>16.9</v>
      </c>
      <c r="I24" s="18">
        <f>18-1.1</f>
        <v>16.9</v>
      </c>
      <c r="J24" s="18">
        <f t="shared" si="0"/>
        <v>100</v>
      </c>
    </row>
    <row r="25" spans="1:10" s="4" customFormat="1" ht="35.25" customHeight="1">
      <c r="A25" s="16"/>
      <c r="B25" s="19" t="s">
        <v>42</v>
      </c>
      <c r="C25" s="20">
        <v>992</v>
      </c>
      <c r="D25" s="20" t="s">
        <v>13</v>
      </c>
      <c r="E25" s="20" t="s">
        <v>18</v>
      </c>
      <c r="F25" s="20" t="s">
        <v>88</v>
      </c>
      <c r="G25" s="20"/>
      <c r="H25" s="18">
        <f>H26</f>
        <v>7.6</v>
      </c>
      <c r="I25" s="18">
        <f>I26</f>
        <v>7.6</v>
      </c>
      <c r="J25" s="18">
        <f t="shared" si="0"/>
        <v>100</v>
      </c>
    </row>
    <row r="26" spans="1:10" s="4" customFormat="1" ht="28.5" customHeight="1">
      <c r="A26" s="16"/>
      <c r="B26" s="19" t="s">
        <v>96</v>
      </c>
      <c r="C26" s="20">
        <v>992</v>
      </c>
      <c r="D26" s="20" t="s">
        <v>13</v>
      </c>
      <c r="E26" s="20" t="s">
        <v>18</v>
      </c>
      <c r="F26" s="20" t="s">
        <v>88</v>
      </c>
      <c r="G26" s="20" t="s">
        <v>48</v>
      </c>
      <c r="H26" s="18">
        <v>7.6</v>
      </c>
      <c r="I26" s="18">
        <v>7.6</v>
      </c>
      <c r="J26" s="18">
        <f t="shared" si="0"/>
        <v>100</v>
      </c>
    </row>
    <row r="27" spans="1:10" s="4" customFormat="1" ht="45" customHeight="1">
      <c r="A27" s="16"/>
      <c r="B27" s="19" t="s">
        <v>44</v>
      </c>
      <c r="C27" s="20">
        <v>992</v>
      </c>
      <c r="D27" s="20" t="s">
        <v>13</v>
      </c>
      <c r="E27" s="20" t="s">
        <v>26</v>
      </c>
      <c r="F27" s="20"/>
      <c r="G27" s="20"/>
      <c r="H27" s="18">
        <f>H28+H30</f>
        <v>546</v>
      </c>
      <c r="I27" s="18">
        <f>I28+I30</f>
        <v>546</v>
      </c>
      <c r="J27" s="18">
        <f t="shared" si="0"/>
        <v>100</v>
      </c>
    </row>
    <row r="28" spans="1:10" s="4" customFormat="1" ht="21" customHeight="1">
      <c r="A28" s="16"/>
      <c r="B28" s="19" t="s">
        <v>108</v>
      </c>
      <c r="C28" s="20">
        <v>992</v>
      </c>
      <c r="D28" s="20" t="s">
        <v>13</v>
      </c>
      <c r="E28" s="20" t="s">
        <v>26</v>
      </c>
      <c r="F28" s="20" t="s">
        <v>68</v>
      </c>
      <c r="G28" s="20"/>
      <c r="H28" s="18">
        <f>H29</f>
        <v>273</v>
      </c>
      <c r="I28" s="18">
        <f>I29</f>
        <v>273</v>
      </c>
      <c r="J28" s="18">
        <f t="shared" si="0"/>
        <v>100</v>
      </c>
    </row>
    <row r="29" spans="1:10" s="4" customFormat="1" ht="21.75" customHeight="1">
      <c r="A29" s="16"/>
      <c r="B29" s="19" t="s">
        <v>51</v>
      </c>
      <c r="C29" s="20">
        <v>992</v>
      </c>
      <c r="D29" s="20" t="s">
        <v>13</v>
      </c>
      <c r="E29" s="20" t="s">
        <v>26</v>
      </c>
      <c r="F29" s="20" t="s">
        <v>68</v>
      </c>
      <c r="G29" s="20" t="s">
        <v>52</v>
      </c>
      <c r="H29" s="18">
        <f>438-165</f>
        <v>273</v>
      </c>
      <c r="I29" s="18">
        <f>438-165</f>
        <v>273</v>
      </c>
      <c r="J29" s="18">
        <f t="shared" si="0"/>
        <v>100</v>
      </c>
    </row>
    <row r="30" spans="1:10" s="4" customFormat="1" ht="14.25" customHeight="1">
      <c r="A30" s="16"/>
      <c r="B30" s="19" t="s">
        <v>109</v>
      </c>
      <c r="C30" s="20">
        <v>992</v>
      </c>
      <c r="D30" s="20" t="s">
        <v>13</v>
      </c>
      <c r="E30" s="20" t="s">
        <v>26</v>
      </c>
      <c r="F30" s="20" t="s">
        <v>133</v>
      </c>
      <c r="G30" s="20"/>
      <c r="H30" s="18">
        <f>H31</f>
        <v>273</v>
      </c>
      <c r="I30" s="18">
        <f>I31</f>
        <v>273</v>
      </c>
      <c r="J30" s="18">
        <f t="shared" si="0"/>
        <v>100</v>
      </c>
    </row>
    <row r="31" spans="1:10" s="4" customFormat="1" ht="18" customHeight="1">
      <c r="A31" s="16"/>
      <c r="B31" s="19" t="s">
        <v>51</v>
      </c>
      <c r="C31" s="20">
        <v>992</v>
      </c>
      <c r="D31" s="20" t="s">
        <v>13</v>
      </c>
      <c r="E31" s="20" t="s">
        <v>26</v>
      </c>
      <c r="F31" s="20" t="s">
        <v>133</v>
      </c>
      <c r="G31" s="20" t="s">
        <v>52</v>
      </c>
      <c r="H31" s="18">
        <v>273</v>
      </c>
      <c r="I31" s="18">
        <v>273</v>
      </c>
      <c r="J31" s="18">
        <f t="shared" si="0"/>
        <v>100</v>
      </c>
    </row>
    <row r="32" spans="1:10" s="8" customFormat="1" ht="21.75" customHeight="1">
      <c r="A32" s="16"/>
      <c r="B32" s="19" t="s">
        <v>41</v>
      </c>
      <c r="C32" s="20">
        <v>992</v>
      </c>
      <c r="D32" s="20" t="s">
        <v>13</v>
      </c>
      <c r="E32" s="20" t="s">
        <v>19</v>
      </c>
      <c r="F32" s="20"/>
      <c r="G32" s="20"/>
      <c r="H32" s="18">
        <f>H33</f>
        <v>1100</v>
      </c>
      <c r="I32" s="18">
        <f>I33</f>
        <v>0</v>
      </c>
      <c r="J32" s="18">
        <f t="shared" si="0"/>
        <v>0</v>
      </c>
    </row>
    <row r="33" spans="1:10" s="8" customFormat="1" ht="37.5" customHeight="1">
      <c r="A33" s="16"/>
      <c r="B33" s="19" t="s">
        <v>53</v>
      </c>
      <c r="C33" s="20">
        <v>992</v>
      </c>
      <c r="D33" s="20" t="s">
        <v>13</v>
      </c>
      <c r="E33" s="20" t="s">
        <v>19</v>
      </c>
      <c r="F33" s="20" t="s">
        <v>134</v>
      </c>
      <c r="G33" s="20"/>
      <c r="H33" s="18">
        <f>H34</f>
        <v>1100</v>
      </c>
      <c r="I33" s="18">
        <f>I34</f>
        <v>0</v>
      </c>
      <c r="J33" s="18">
        <f t="shared" si="0"/>
        <v>0</v>
      </c>
    </row>
    <row r="34" spans="1:10" s="8" customFormat="1" ht="27.75" customHeight="1">
      <c r="A34" s="16"/>
      <c r="B34" s="19" t="s">
        <v>49</v>
      </c>
      <c r="C34" s="20">
        <v>992</v>
      </c>
      <c r="D34" s="20" t="s">
        <v>13</v>
      </c>
      <c r="E34" s="20" t="s">
        <v>19</v>
      </c>
      <c r="F34" s="20" t="s">
        <v>134</v>
      </c>
      <c r="G34" s="20" t="s">
        <v>50</v>
      </c>
      <c r="H34" s="18">
        <f>300+700-700+1000-600+400</f>
        <v>1100</v>
      </c>
      <c r="I34" s="18">
        <v>0</v>
      </c>
      <c r="J34" s="18">
        <f t="shared" si="0"/>
        <v>0</v>
      </c>
    </row>
    <row r="35" spans="1:10" s="4" customFormat="1" ht="18" customHeight="1">
      <c r="A35" s="16"/>
      <c r="B35" s="19" t="s">
        <v>54</v>
      </c>
      <c r="C35" s="20">
        <v>992</v>
      </c>
      <c r="D35" s="20" t="s">
        <v>13</v>
      </c>
      <c r="E35" s="20" t="s">
        <v>40</v>
      </c>
      <c r="F35" s="20"/>
      <c r="G35" s="20"/>
      <c r="H35" s="18">
        <f>H36+H38+H40</f>
        <v>5651</v>
      </c>
      <c r="I35" s="18">
        <f>I36+I38+I40</f>
        <v>5199.9</v>
      </c>
      <c r="J35" s="18">
        <f t="shared" si="0"/>
        <v>92.0173420633516</v>
      </c>
    </row>
    <row r="36" spans="1:10" s="4" customFormat="1" ht="36" customHeight="1">
      <c r="A36" s="16"/>
      <c r="B36" s="19" t="s">
        <v>69</v>
      </c>
      <c r="C36" s="20">
        <v>992</v>
      </c>
      <c r="D36" s="20" t="s">
        <v>13</v>
      </c>
      <c r="E36" s="20" t="s">
        <v>40</v>
      </c>
      <c r="F36" s="20" t="s">
        <v>70</v>
      </c>
      <c r="G36" s="20"/>
      <c r="H36" s="18">
        <f>H37</f>
        <v>502.9</v>
      </c>
      <c r="I36" s="18">
        <f>I37</f>
        <v>475.9</v>
      </c>
      <c r="J36" s="18">
        <f t="shared" si="0"/>
        <v>94.63113939152913</v>
      </c>
    </row>
    <row r="37" spans="1:10" s="4" customFormat="1" ht="33" customHeight="1">
      <c r="A37" s="16"/>
      <c r="B37" s="19" t="s">
        <v>96</v>
      </c>
      <c r="C37" s="20">
        <v>992</v>
      </c>
      <c r="D37" s="20" t="s">
        <v>13</v>
      </c>
      <c r="E37" s="20" t="s">
        <v>40</v>
      </c>
      <c r="F37" s="20" t="s">
        <v>70</v>
      </c>
      <c r="G37" s="20" t="s">
        <v>48</v>
      </c>
      <c r="H37" s="18">
        <f>500+1.9+1</f>
        <v>502.9</v>
      </c>
      <c r="I37" s="18">
        <v>475.9</v>
      </c>
      <c r="J37" s="18">
        <f t="shared" si="0"/>
        <v>94.63113939152913</v>
      </c>
    </row>
    <row r="38" spans="1:10" s="4" customFormat="1" ht="42.75" customHeight="1">
      <c r="A38" s="16"/>
      <c r="B38" s="19" t="s">
        <v>60</v>
      </c>
      <c r="C38" s="20">
        <v>992</v>
      </c>
      <c r="D38" s="20" t="s">
        <v>13</v>
      </c>
      <c r="E38" s="20" t="s">
        <v>40</v>
      </c>
      <c r="F38" s="20" t="s">
        <v>63</v>
      </c>
      <c r="G38" s="20"/>
      <c r="H38" s="18">
        <f>H39</f>
        <v>8.1</v>
      </c>
      <c r="I38" s="18">
        <f>I39</f>
        <v>8.1</v>
      </c>
      <c r="J38" s="18">
        <f t="shared" si="0"/>
        <v>100</v>
      </c>
    </row>
    <row r="39" spans="1:10" s="4" customFormat="1" ht="37.5" customHeight="1">
      <c r="A39" s="16"/>
      <c r="B39" s="19" t="s">
        <v>96</v>
      </c>
      <c r="C39" s="20">
        <v>992</v>
      </c>
      <c r="D39" s="20" t="s">
        <v>13</v>
      </c>
      <c r="E39" s="20" t="s">
        <v>40</v>
      </c>
      <c r="F39" s="20" t="s">
        <v>63</v>
      </c>
      <c r="G39" s="20" t="s">
        <v>48</v>
      </c>
      <c r="H39" s="18">
        <f>10-1.9</f>
        <v>8.1</v>
      </c>
      <c r="I39" s="18">
        <f>10-1.9</f>
        <v>8.1</v>
      </c>
      <c r="J39" s="18">
        <f t="shared" si="0"/>
        <v>100</v>
      </c>
    </row>
    <row r="40" spans="1:10" s="4" customFormat="1" ht="82.5" customHeight="1" hidden="1">
      <c r="A40" s="16"/>
      <c r="B40" s="19" t="s">
        <v>117</v>
      </c>
      <c r="C40" s="20">
        <v>992</v>
      </c>
      <c r="D40" s="20" t="s">
        <v>13</v>
      </c>
      <c r="E40" s="20" t="s">
        <v>40</v>
      </c>
      <c r="F40" s="20" t="s">
        <v>135</v>
      </c>
      <c r="G40" s="20"/>
      <c r="H40" s="18">
        <f>H42+H43+H44+H45</f>
        <v>5140</v>
      </c>
      <c r="I40" s="18">
        <f>I42+I43+I44+I45</f>
        <v>4715.9</v>
      </c>
      <c r="J40" s="18">
        <f t="shared" si="0"/>
        <v>91.74902723735407</v>
      </c>
    </row>
    <row r="41" spans="1:10" s="4" customFormat="1" ht="72.75" customHeight="1">
      <c r="A41" s="16"/>
      <c r="B41" s="19" t="s">
        <v>117</v>
      </c>
      <c r="C41" s="20">
        <v>992</v>
      </c>
      <c r="D41" s="20" t="s">
        <v>13</v>
      </c>
      <c r="E41" s="20" t="s">
        <v>40</v>
      </c>
      <c r="F41" s="20" t="s">
        <v>64</v>
      </c>
      <c r="G41" s="20"/>
      <c r="H41" s="18">
        <f>H42+H43+H44</f>
        <v>2740</v>
      </c>
      <c r="I41" s="18">
        <f>I42+I43+I44</f>
        <v>2328.6</v>
      </c>
      <c r="J41" s="18">
        <f t="shared" si="0"/>
        <v>84.98540145985402</v>
      </c>
    </row>
    <row r="42" spans="1:10" s="4" customFormat="1" ht="73.5" customHeight="1" hidden="1">
      <c r="A42" s="16"/>
      <c r="B42" s="19" t="s">
        <v>46</v>
      </c>
      <c r="C42" s="20">
        <v>992</v>
      </c>
      <c r="D42" s="20" t="s">
        <v>13</v>
      </c>
      <c r="E42" s="20" t="s">
        <v>40</v>
      </c>
      <c r="F42" s="20" t="s">
        <v>64</v>
      </c>
      <c r="G42" s="20" t="s">
        <v>47</v>
      </c>
      <c r="H42" s="18"/>
      <c r="I42" s="18"/>
      <c r="J42" s="18" t="e">
        <f t="shared" si="0"/>
        <v>#DIV/0!</v>
      </c>
    </row>
    <row r="43" spans="1:10" s="8" customFormat="1" ht="42.75" customHeight="1">
      <c r="A43" s="16"/>
      <c r="B43" s="19" t="s">
        <v>96</v>
      </c>
      <c r="C43" s="20">
        <v>992</v>
      </c>
      <c r="D43" s="20" t="s">
        <v>13</v>
      </c>
      <c r="E43" s="20" t="s">
        <v>40</v>
      </c>
      <c r="F43" s="20" t="s">
        <v>64</v>
      </c>
      <c r="G43" s="20" t="s">
        <v>48</v>
      </c>
      <c r="H43" s="18">
        <f>1855.2+305.8+120+151.9</f>
        <v>2432.9</v>
      </c>
      <c r="I43" s="18">
        <v>2041.7</v>
      </c>
      <c r="J43" s="18">
        <f t="shared" si="0"/>
        <v>83.92042418512885</v>
      </c>
    </row>
    <row r="44" spans="1:10" s="4" customFormat="1" ht="21.75" customHeight="1">
      <c r="A44" s="16"/>
      <c r="B44" s="19" t="s">
        <v>49</v>
      </c>
      <c r="C44" s="20">
        <v>992</v>
      </c>
      <c r="D44" s="20" t="s">
        <v>13</v>
      </c>
      <c r="E44" s="20" t="s">
        <v>40</v>
      </c>
      <c r="F44" s="20" t="s">
        <v>64</v>
      </c>
      <c r="G44" s="20" t="s">
        <v>50</v>
      </c>
      <c r="H44" s="18">
        <f>60+6+373-120-11.9</f>
        <v>307.1</v>
      </c>
      <c r="I44" s="18">
        <v>286.9</v>
      </c>
      <c r="J44" s="18">
        <f t="shared" si="0"/>
        <v>93.42233800065124</v>
      </c>
    </row>
    <row r="45" spans="1:10" s="4" customFormat="1" ht="80.25" customHeight="1">
      <c r="A45" s="16"/>
      <c r="B45" s="19" t="s">
        <v>157</v>
      </c>
      <c r="C45" s="20">
        <v>992</v>
      </c>
      <c r="D45" s="20" t="s">
        <v>13</v>
      </c>
      <c r="E45" s="20" t="s">
        <v>40</v>
      </c>
      <c r="F45" s="20" t="s">
        <v>105</v>
      </c>
      <c r="G45" s="20"/>
      <c r="H45" s="18">
        <f>H46+H47+H48</f>
        <v>2400</v>
      </c>
      <c r="I45" s="18">
        <f>I46+I47+I48</f>
        <v>2387.2999999999997</v>
      </c>
      <c r="J45" s="18">
        <f t="shared" si="0"/>
        <v>99.47083333333332</v>
      </c>
    </row>
    <row r="46" spans="1:10" s="4" customFormat="1" ht="80.25" customHeight="1">
      <c r="A46" s="16"/>
      <c r="B46" s="19" t="s">
        <v>46</v>
      </c>
      <c r="C46" s="20">
        <v>992</v>
      </c>
      <c r="D46" s="20" t="s">
        <v>13</v>
      </c>
      <c r="E46" s="20" t="s">
        <v>40</v>
      </c>
      <c r="F46" s="20" t="s">
        <v>105</v>
      </c>
      <c r="G46" s="20" t="s">
        <v>47</v>
      </c>
      <c r="H46" s="18">
        <f>1701+499+24+38</f>
        <v>2262</v>
      </c>
      <c r="I46" s="18">
        <v>2253.6</v>
      </c>
      <c r="J46" s="18">
        <f t="shared" si="0"/>
        <v>99.62864721485411</v>
      </c>
    </row>
    <row r="47" spans="1:10" s="4" customFormat="1" ht="37.5" customHeight="1">
      <c r="A47" s="16"/>
      <c r="B47" s="19" t="s">
        <v>96</v>
      </c>
      <c r="C47" s="20">
        <v>992</v>
      </c>
      <c r="D47" s="20" t="s">
        <v>13</v>
      </c>
      <c r="E47" s="20" t="s">
        <v>40</v>
      </c>
      <c r="F47" s="20" t="s">
        <v>105</v>
      </c>
      <c r="G47" s="20" t="s">
        <v>48</v>
      </c>
      <c r="H47" s="18">
        <f>180-6-36</f>
        <v>138</v>
      </c>
      <c r="I47" s="18">
        <v>133.7</v>
      </c>
      <c r="J47" s="18">
        <f t="shared" si="0"/>
        <v>96.88405797101449</v>
      </c>
    </row>
    <row r="48" spans="1:10" s="4" customFormat="1" ht="19.5" customHeight="1" hidden="1">
      <c r="A48" s="16"/>
      <c r="B48" s="19" t="s">
        <v>49</v>
      </c>
      <c r="C48" s="20">
        <v>992</v>
      </c>
      <c r="D48" s="20" t="s">
        <v>13</v>
      </c>
      <c r="E48" s="20" t="s">
        <v>40</v>
      </c>
      <c r="F48" s="20" t="s">
        <v>105</v>
      </c>
      <c r="G48" s="20" t="s">
        <v>50</v>
      </c>
      <c r="H48" s="18">
        <f>20-18-2</f>
        <v>0</v>
      </c>
      <c r="I48" s="18">
        <f>20-18-2</f>
        <v>0</v>
      </c>
      <c r="J48" s="18" t="e">
        <f t="shared" si="0"/>
        <v>#DIV/0!</v>
      </c>
    </row>
    <row r="49" spans="1:10" s="4" customFormat="1" ht="21" customHeight="1">
      <c r="A49" s="16"/>
      <c r="B49" s="19" t="s">
        <v>20</v>
      </c>
      <c r="C49" s="20">
        <v>992</v>
      </c>
      <c r="D49" s="20" t="s">
        <v>17</v>
      </c>
      <c r="E49" s="20" t="s">
        <v>16</v>
      </c>
      <c r="F49" s="21"/>
      <c r="G49" s="21"/>
      <c r="H49" s="18">
        <f>H50</f>
        <v>889.8</v>
      </c>
      <c r="I49" s="18">
        <f>I50</f>
        <v>889.8</v>
      </c>
      <c r="J49" s="18">
        <f t="shared" si="0"/>
        <v>100</v>
      </c>
    </row>
    <row r="50" spans="1:10" s="4" customFormat="1" ht="18" customHeight="1">
      <c r="A50" s="16"/>
      <c r="B50" s="19" t="s">
        <v>55</v>
      </c>
      <c r="C50" s="20">
        <v>992</v>
      </c>
      <c r="D50" s="20" t="s">
        <v>17</v>
      </c>
      <c r="E50" s="20" t="s">
        <v>14</v>
      </c>
      <c r="F50" s="21"/>
      <c r="G50" s="21"/>
      <c r="H50" s="18">
        <f>H51</f>
        <v>889.8</v>
      </c>
      <c r="I50" s="18">
        <f>I51</f>
        <v>889.8</v>
      </c>
      <c r="J50" s="18">
        <f t="shared" si="0"/>
        <v>100</v>
      </c>
    </row>
    <row r="51" spans="1:10" s="4" customFormat="1" ht="37.5" customHeight="1">
      <c r="A51" s="16"/>
      <c r="B51" s="19" t="s">
        <v>56</v>
      </c>
      <c r="C51" s="20">
        <v>992</v>
      </c>
      <c r="D51" s="20" t="s">
        <v>17</v>
      </c>
      <c r="E51" s="20" t="s">
        <v>14</v>
      </c>
      <c r="F51" s="20" t="s">
        <v>89</v>
      </c>
      <c r="G51" s="21"/>
      <c r="H51" s="18">
        <f>H52+H53</f>
        <v>889.8</v>
      </c>
      <c r="I51" s="18">
        <f>I52+I53</f>
        <v>889.8</v>
      </c>
      <c r="J51" s="18">
        <f t="shared" si="0"/>
        <v>100</v>
      </c>
    </row>
    <row r="52" spans="1:10" s="4" customFormat="1" ht="78" customHeight="1">
      <c r="A52" s="16"/>
      <c r="B52" s="19" t="s">
        <v>46</v>
      </c>
      <c r="C52" s="20">
        <v>992</v>
      </c>
      <c r="D52" s="20" t="s">
        <v>17</v>
      </c>
      <c r="E52" s="20" t="s">
        <v>14</v>
      </c>
      <c r="F52" s="20" t="s">
        <v>89</v>
      </c>
      <c r="G52" s="20">
        <v>100</v>
      </c>
      <c r="H52" s="18">
        <f>579+175+100+22.3-50-80.6</f>
        <v>745.6999999999999</v>
      </c>
      <c r="I52" s="18">
        <f>579+175+100+22.3-50-80.6</f>
        <v>745.6999999999999</v>
      </c>
      <c r="J52" s="18">
        <f t="shared" si="0"/>
        <v>100.00000000000001</v>
      </c>
    </row>
    <row r="53" spans="1:10" s="4" customFormat="1" ht="42" customHeight="1">
      <c r="A53" s="16"/>
      <c r="B53" s="19" t="s">
        <v>96</v>
      </c>
      <c r="C53" s="20">
        <v>992</v>
      </c>
      <c r="D53" s="20" t="s">
        <v>17</v>
      </c>
      <c r="E53" s="20" t="s">
        <v>14</v>
      </c>
      <c r="F53" s="20" t="s">
        <v>89</v>
      </c>
      <c r="G53" s="20">
        <v>200</v>
      </c>
      <c r="H53" s="18">
        <f>13.5+80.6+50</f>
        <v>144.1</v>
      </c>
      <c r="I53" s="18">
        <f>13.5+80.6+50</f>
        <v>144.1</v>
      </c>
      <c r="J53" s="18">
        <f t="shared" si="0"/>
        <v>100</v>
      </c>
    </row>
    <row r="54" spans="1:10" s="4" customFormat="1" ht="29.25" customHeight="1">
      <c r="A54" s="16"/>
      <c r="B54" s="19" t="s">
        <v>21</v>
      </c>
      <c r="C54" s="20">
        <v>992</v>
      </c>
      <c r="D54" s="20" t="s">
        <v>14</v>
      </c>
      <c r="E54" s="20" t="s">
        <v>16</v>
      </c>
      <c r="F54" s="21"/>
      <c r="G54" s="20"/>
      <c r="H54" s="18">
        <f aca="true" t="shared" si="1" ref="H54:I56">H55</f>
        <v>11.599999999999994</v>
      </c>
      <c r="I54" s="18">
        <f t="shared" si="1"/>
        <v>11.599999999999994</v>
      </c>
      <c r="J54" s="18">
        <f t="shared" si="0"/>
        <v>100.00000000000001</v>
      </c>
    </row>
    <row r="55" spans="1:10" s="4" customFormat="1" ht="47.25" customHeight="1">
      <c r="A55" s="16"/>
      <c r="B55" s="19" t="s">
        <v>110</v>
      </c>
      <c r="C55" s="20">
        <v>992</v>
      </c>
      <c r="D55" s="20" t="s">
        <v>14</v>
      </c>
      <c r="E55" s="20" t="s">
        <v>24</v>
      </c>
      <c r="F55" s="20"/>
      <c r="G55" s="20"/>
      <c r="H55" s="18">
        <f t="shared" si="1"/>
        <v>11.599999999999994</v>
      </c>
      <c r="I55" s="18">
        <f t="shared" si="1"/>
        <v>11.599999999999994</v>
      </c>
      <c r="J55" s="18">
        <f t="shared" si="0"/>
        <v>100.00000000000001</v>
      </c>
    </row>
    <row r="56" spans="1:10" s="4" customFormat="1" ht="52.5" customHeight="1">
      <c r="A56" s="16"/>
      <c r="B56" s="19" t="s">
        <v>110</v>
      </c>
      <c r="C56" s="20">
        <v>992</v>
      </c>
      <c r="D56" s="20" t="s">
        <v>14</v>
      </c>
      <c r="E56" s="20" t="s">
        <v>24</v>
      </c>
      <c r="F56" s="20" t="s">
        <v>71</v>
      </c>
      <c r="G56" s="20"/>
      <c r="H56" s="18">
        <f t="shared" si="1"/>
        <v>11.599999999999994</v>
      </c>
      <c r="I56" s="18">
        <f t="shared" si="1"/>
        <v>11.599999999999994</v>
      </c>
      <c r="J56" s="18">
        <f t="shared" si="0"/>
        <v>100.00000000000001</v>
      </c>
    </row>
    <row r="57" spans="1:10" s="4" customFormat="1" ht="36.75" customHeight="1">
      <c r="A57" s="16"/>
      <c r="B57" s="19" t="s">
        <v>96</v>
      </c>
      <c r="C57" s="20">
        <v>992</v>
      </c>
      <c r="D57" s="20" t="s">
        <v>14</v>
      </c>
      <c r="E57" s="20" t="s">
        <v>24</v>
      </c>
      <c r="F57" s="20" t="s">
        <v>71</v>
      </c>
      <c r="G57" s="20">
        <v>200</v>
      </c>
      <c r="H57" s="18">
        <f>100-88.4</f>
        <v>11.599999999999994</v>
      </c>
      <c r="I57" s="18">
        <f>100-88.4</f>
        <v>11.599999999999994</v>
      </c>
      <c r="J57" s="18">
        <f t="shared" si="0"/>
        <v>100.00000000000001</v>
      </c>
    </row>
    <row r="58" spans="1:10" s="4" customFormat="1" ht="18" customHeight="1">
      <c r="A58" s="16"/>
      <c r="B58" s="22" t="s">
        <v>25</v>
      </c>
      <c r="C58" s="20">
        <v>992</v>
      </c>
      <c r="D58" s="20" t="s">
        <v>18</v>
      </c>
      <c r="E58" s="20" t="s">
        <v>16</v>
      </c>
      <c r="F58" s="20"/>
      <c r="G58" s="20"/>
      <c r="H58" s="18">
        <f>H59+H66</f>
        <v>10724.099999999997</v>
      </c>
      <c r="I58" s="18">
        <f>I59+I66</f>
        <v>9180.8</v>
      </c>
      <c r="J58" s="18">
        <f t="shared" si="0"/>
        <v>85.60904877798605</v>
      </c>
    </row>
    <row r="59" spans="1:10" s="4" customFormat="1" ht="28.5" customHeight="1">
      <c r="A59" s="16"/>
      <c r="B59" s="19" t="s">
        <v>72</v>
      </c>
      <c r="C59" s="20">
        <v>992</v>
      </c>
      <c r="D59" s="20" t="s">
        <v>18</v>
      </c>
      <c r="E59" s="20" t="s">
        <v>23</v>
      </c>
      <c r="F59" s="20"/>
      <c r="G59" s="20"/>
      <c r="H59" s="18">
        <f>H60+H62+H64</f>
        <v>10717.799999999997</v>
      </c>
      <c r="I59" s="18">
        <f>I60+I62+I64</f>
        <v>9174.5</v>
      </c>
      <c r="J59" s="18">
        <f t="shared" si="0"/>
        <v>85.60058967325386</v>
      </c>
    </row>
    <row r="60" spans="1:10" s="4" customFormat="1" ht="58.5" customHeight="1">
      <c r="A60" s="16"/>
      <c r="B60" s="19" t="s">
        <v>161</v>
      </c>
      <c r="C60" s="20">
        <v>992</v>
      </c>
      <c r="D60" s="20" t="s">
        <v>18</v>
      </c>
      <c r="E60" s="20" t="s">
        <v>23</v>
      </c>
      <c r="F60" s="20" t="s">
        <v>73</v>
      </c>
      <c r="G60" s="20"/>
      <c r="H60" s="18">
        <f>H61</f>
        <v>9776.699999999999</v>
      </c>
      <c r="I60" s="18">
        <f>I61</f>
        <v>8233.5</v>
      </c>
      <c r="J60" s="18">
        <f t="shared" si="0"/>
        <v>84.21553284850718</v>
      </c>
    </row>
    <row r="61" spans="1:10" s="4" customFormat="1" ht="35.25" customHeight="1">
      <c r="A61" s="16"/>
      <c r="B61" s="19" t="s">
        <v>96</v>
      </c>
      <c r="C61" s="20">
        <v>992</v>
      </c>
      <c r="D61" s="20" t="s">
        <v>18</v>
      </c>
      <c r="E61" s="20" t="s">
        <v>23</v>
      </c>
      <c r="F61" s="20" t="s">
        <v>73</v>
      </c>
      <c r="G61" s="20" t="s">
        <v>48</v>
      </c>
      <c r="H61" s="18">
        <f>6610.4+1950-10-25.2+1208.4+43+0.1</f>
        <v>9776.699999999999</v>
      </c>
      <c r="I61" s="18">
        <v>8233.5</v>
      </c>
      <c r="J61" s="18">
        <f t="shared" si="0"/>
        <v>84.21553284850718</v>
      </c>
    </row>
    <row r="62" spans="1:10" s="4" customFormat="1" ht="46.5" customHeight="1">
      <c r="A62" s="16"/>
      <c r="B62" s="19" t="s">
        <v>162</v>
      </c>
      <c r="C62" s="20">
        <v>992</v>
      </c>
      <c r="D62" s="20" t="s">
        <v>18</v>
      </c>
      <c r="E62" s="20" t="s">
        <v>23</v>
      </c>
      <c r="F62" s="20" t="s">
        <v>111</v>
      </c>
      <c r="G62" s="20"/>
      <c r="H62" s="18">
        <f>H63</f>
        <v>282.3</v>
      </c>
      <c r="I62" s="18">
        <f>I63</f>
        <v>282.3</v>
      </c>
      <c r="J62" s="18">
        <f t="shared" si="0"/>
        <v>100</v>
      </c>
    </row>
    <row r="63" spans="1:10" s="8" customFormat="1" ht="37.5" customHeight="1">
      <c r="A63" s="16"/>
      <c r="B63" s="19" t="s">
        <v>96</v>
      </c>
      <c r="C63" s="20">
        <v>992</v>
      </c>
      <c r="D63" s="20" t="s">
        <v>18</v>
      </c>
      <c r="E63" s="20" t="s">
        <v>23</v>
      </c>
      <c r="F63" s="20" t="s">
        <v>111</v>
      </c>
      <c r="G63" s="20" t="s">
        <v>48</v>
      </c>
      <c r="H63" s="18">
        <f>330+260-307.7</f>
        <v>282.3</v>
      </c>
      <c r="I63" s="18">
        <f>330+260-307.7</f>
        <v>282.3</v>
      </c>
      <c r="J63" s="18">
        <f t="shared" si="0"/>
        <v>100</v>
      </c>
    </row>
    <row r="64" spans="1:10" s="4" customFormat="1" ht="49.5" customHeight="1">
      <c r="A64" s="16"/>
      <c r="B64" s="19" t="s">
        <v>162</v>
      </c>
      <c r="C64" s="20">
        <v>992</v>
      </c>
      <c r="D64" s="20" t="s">
        <v>18</v>
      </c>
      <c r="E64" s="20" t="s">
        <v>23</v>
      </c>
      <c r="F64" s="20" t="s">
        <v>136</v>
      </c>
      <c r="G64" s="20"/>
      <c r="H64" s="18">
        <f>H65</f>
        <v>658.8000000000001</v>
      </c>
      <c r="I64" s="18">
        <f>I65</f>
        <v>658.7</v>
      </c>
      <c r="J64" s="18">
        <f t="shared" si="0"/>
        <v>99.98482088646023</v>
      </c>
    </row>
    <row r="65" spans="1:10" s="8" customFormat="1" ht="37.5" customHeight="1">
      <c r="A65" s="16"/>
      <c r="B65" s="19" t="s">
        <v>96</v>
      </c>
      <c r="C65" s="20">
        <v>992</v>
      </c>
      <c r="D65" s="20" t="s">
        <v>18</v>
      </c>
      <c r="E65" s="20" t="s">
        <v>23</v>
      </c>
      <c r="F65" s="20" t="s">
        <v>136</v>
      </c>
      <c r="G65" s="20" t="s">
        <v>48</v>
      </c>
      <c r="H65" s="18">
        <f>1376.7-717.9</f>
        <v>658.8000000000001</v>
      </c>
      <c r="I65" s="18">
        <v>658.7</v>
      </c>
      <c r="J65" s="18">
        <f t="shared" si="0"/>
        <v>99.98482088646023</v>
      </c>
    </row>
    <row r="66" spans="1:10" s="4" customFormat="1" ht="24" customHeight="1">
      <c r="A66" s="16"/>
      <c r="B66" s="19" t="s">
        <v>112</v>
      </c>
      <c r="C66" s="20">
        <v>992</v>
      </c>
      <c r="D66" s="20" t="s">
        <v>18</v>
      </c>
      <c r="E66" s="20" t="s">
        <v>113</v>
      </c>
      <c r="F66" s="20"/>
      <c r="G66" s="20"/>
      <c r="H66" s="18">
        <f>H67+H69</f>
        <v>6.3</v>
      </c>
      <c r="I66" s="18">
        <f>I67+I69</f>
        <v>6.3</v>
      </c>
      <c r="J66" s="18">
        <f t="shared" si="0"/>
        <v>100</v>
      </c>
    </row>
    <row r="67" spans="1:10" s="4" customFormat="1" ht="80.25" customHeight="1">
      <c r="A67" s="16"/>
      <c r="B67" s="19" t="s">
        <v>114</v>
      </c>
      <c r="C67" s="20">
        <v>992</v>
      </c>
      <c r="D67" s="20" t="s">
        <v>18</v>
      </c>
      <c r="E67" s="20" t="s">
        <v>113</v>
      </c>
      <c r="F67" s="20" t="s">
        <v>115</v>
      </c>
      <c r="G67" s="20"/>
      <c r="H67" s="18">
        <f>H68</f>
        <v>5.1</v>
      </c>
      <c r="I67" s="18">
        <f>I68</f>
        <v>5.1</v>
      </c>
      <c r="J67" s="18">
        <f t="shared" si="0"/>
        <v>100</v>
      </c>
    </row>
    <row r="68" spans="1:10" s="4" customFormat="1" ht="33.75" customHeight="1">
      <c r="A68" s="16"/>
      <c r="B68" s="19" t="s">
        <v>96</v>
      </c>
      <c r="C68" s="20">
        <v>992</v>
      </c>
      <c r="D68" s="20" t="s">
        <v>18</v>
      </c>
      <c r="E68" s="20" t="s">
        <v>113</v>
      </c>
      <c r="F68" s="20" t="s">
        <v>115</v>
      </c>
      <c r="G68" s="20" t="s">
        <v>48</v>
      </c>
      <c r="H68" s="18">
        <f>3.8+1.3</f>
        <v>5.1</v>
      </c>
      <c r="I68" s="18">
        <f>3.8+1.3</f>
        <v>5.1</v>
      </c>
      <c r="J68" s="18">
        <f t="shared" si="0"/>
        <v>100</v>
      </c>
    </row>
    <row r="69" spans="1:10" s="4" customFormat="1" ht="133.5" customHeight="1">
      <c r="A69" s="16"/>
      <c r="B69" s="19" t="s">
        <v>118</v>
      </c>
      <c r="C69" s="20">
        <v>992</v>
      </c>
      <c r="D69" s="20" t="s">
        <v>18</v>
      </c>
      <c r="E69" s="20" t="s">
        <v>113</v>
      </c>
      <c r="F69" s="20" t="s">
        <v>119</v>
      </c>
      <c r="G69" s="29"/>
      <c r="H69" s="18">
        <f>H70</f>
        <v>1.2</v>
      </c>
      <c r="I69" s="18">
        <f>I70</f>
        <v>1.2</v>
      </c>
      <c r="J69" s="18">
        <f t="shared" si="0"/>
        <v>100</v>
      </c>
    </row>
    <row r="70" spans="1:10" s="4" customFormat="1" ht="36.75" customHeight="1">
      <c r="A70" s="16"/>
      <c r="B70" s="34" t="s">
        <v>96</v>
      </c>
      <c r="C70" s="20">
        <v>992</v>
      </c>
      <c r="D70" s="20" t="s">
        <v>18</v>
      </c>
      <c r="E70" s="20" t="s">
        <v>113</v>
      </c>
      <c r="F70" s="20" t="s">
        <v>119</v>
      </c>
      <c r="G70" s="20" t="s">
        <v>48</v>
      </c>
      <c r="H70" s="18">
        <f>1+0.2</f>
        <v>1.2</v>
      </c>
      <c r="I70" s="18">
        <f>1+0.2</f>
        <v>1.2</v>
      </c>
      <c r="J70" s="18">
        <f t="shared" si="0"/>
        <v>100</v>
      </c>
    </row>
    <row r="71" spans="1:10" s="4" customFormat="1" ht="23.25" customHeight="1">
      <c r="A71" s="16"/>
      <c r="B71" s="19" t="s">
        <v>27</v>
      </c>
      <c r="C71" s="20">
        <v>992</v>
      </c>
      <c r="D71" s="20" t="s">
        <v>28</v>
      </c>
      <c r="E71" s="20" t="s">
        <v>16</v>
      </c>
      <c r="F71" s="20"/>
      <c r="G71" s="20"/>
      <c r="H71" s="18">
        <f>H72+H75+H80+H100</f>
        <v>47519.1</v>
      </c>
      <c r="I71" s="18">
        <f>I72+I75+I80+I100</f>
        <v>45632.3</v>
      </c>
      <c r="J71" s="18">
        <f t="shared" si="0"/>
        <v>96.02938607844004</v>
      </c>
    </row>
    <row r="72" spans="1:11" s="4" customFormat="1" ht="15">
      <c r="A72" s="16"/>
      <c r="B72" s="23" t="s">
        <v>61</v>
      </c>
      <c r="C72" s="20">
        <v>992</v>
      </c>
      <c r="D72" s="20" t="s">
        <v>28</v>
      </c>
      <c r="E72" s="20" t="s">
        <v>13</v>
      </c>
      <c r="F72" s="20"/>
      <c r="G72" s="20"/>
      <c r="H72" s="18">
        <f>H73</f>
        <v>17.4</v>
      </c>
      <c r="I72" s="18">
        <f>I73</f>
        <v>17.3</v>
      </c>
      <c r="J72" s="18">
        <f t="shared" si="0"/>
        <v>99.42528735632185</v>
      </c>
      <c r="K72" s="7"/>
    </row>
    <row r="73" spans="1:12" s="4" customFormat="1" ht="13.5">
      <c r="A73" s="16"/>
      <c r="B73" s="19" t="s">
        <v>74</v>
      </c>
      <c r="C73" s="20">
        <v>992</v>
      </c>
      <c r="D73" s="20" t="s">
        <v>28</v>
      </c>
      <c r="E73" s="20" t="s">
        <v>13</v>
      </c>
      <c r="F73" s="20" t="s">
        <v>75</v>
      </c>
      <c r="G73" s="20"/>
      <c r="H73" s="18">
        <f>H74</f>
        <v>17.4</v>
      </c>
      <c r="I73" s="18">
        <f>I74</f>
        <v>17.3</v>
      </c>
      <c r="J73" s="18">
        <f t="shared" si="0"/>
        <v>99.42528735632185</v>
      </c>
      <c r="K73" s="6"/>
      <c r="L73" s="6"/>
    </row>
    <row r="74" spans="1:10" s="4" customFormat="1" ht="33" customHeight="1">
      <c r="A74" s="16"/>
      <c r="B74" s="19" t="s">
        <v>96</v>
      </c>
      <c r="C74" s="20">
        <v>992</v>
      </c>
      <c r="D74" s="20" t="s">
        <v>28</v>
      </c>
      <c r="E74" s="20" t="s">
        <v>13</v>
      </c>
      <c r="F74" s="20" t="s">
        <v>75</v>
      </c>
      <c r="G74" s="20" t="s">
        <v>48</v>
      </c>
      <c r="H74" s="18">
        <f>50-32.6</f>
        <v>17.4</v>
      </c>
      <c r="I74" s="18">
        <v>17.3</v>
      </c>
      <c r="J74" s="18">
        <f aca="true" t="shared" si="2" ref="J74:J137">I74*100/H74</f>
        <v>99.42528735632185</v>
      </c>
    </row>
    <row r="75" spans="1:10" s="4" customFormat="1" ht="22.5" customHeight="1">
      <c r="A75" s="16"/>
      <c r="B75" s="19" t="s">
        <v>29</v>
      </c>
      <c r="C75" s="20">
        <v>992</v>
      </c>
      <c r="D75" s="20" t="s">
        <v>28</v>
      </c>
      <c r="E75" s="20" t="s">
        <v>17</v>
      </c>
      <c r="F75" s="20"/>
      <c r="G75" s="20"/>
      <c r="H75" s="18">
        <f>H78+H76</f>
        <v>5633.9</v>
      </c>
      <c r="I75" s="18">
        <f>I78+I76</f>
        <v>5343.5</v>
      </c>
      <c r="J75" s="18">
        <f t="shared" si="2"/>
        <v>94.84548891531621</v>
      </c>
    </row>
    <row r="76" spans="1:11" s="4" customFormat="1" ht="69">
      <c r="A76" s="16"/>
      <c r="B76" s="19" t="s">
        <v>137</v>
      </c>
      <c r="C76" s="20" t="s">
        <v>22</v>
      </c>
      <c r="D76" s="20" t="s">
        <v>28</v>
      </c>
      <c r="E76" s="20" t="s">
        <v>17</v>
      </c>
      <c r="F76" s="20" t="s">
        <v>155</v>
      </c>
      <c r="G76" s="29"/>
      <c r="H76" s="18">
        <f>H77</f>
        <v>3897.5</v>
      </c>
      <c r="I76" s="18">
        <f>I77</f>
        <v>3850</v>
      </c>
      <c r="J76" s="18">
        <f t="shared" si="2"/>
        <v>98.78127004490058</v>
      </c>
      <c r="K76" s="6"/>
    </row>
    <row r="77" spans="1:10" s="4" customFormat="1" ht="33" customHeight="1">
      <c r="A77" s="16"/>
      <c r="B77" s="19" t="s">
        <v>96</v>
      </c>
      <c r="C77" s="20" t="s">
        <v>22</v>
      </c>
      <c r="D77" s="20" t="s">
        <v>28</v>
      </c>
      <c r="E77" s="20" t="s">
        <v>17</v>
      </c>
      <c r="F77" s="20" t="s">
        <v>155</v>
      </c>
      <c r="G77" s="20" t="s">
        <v>48</v>
      </c>
      <c r="H77" s="18">
        <v>3897.5</v>
      </c>
      <c r="I77" s="18">
        <v>3850</v>
      </c>
      <c r="J77" s="18">
        <f t="shared" si="2"/>
        <v>98.78127004490058</v>
      </c>
    </row>
    <row r="78" spans="1:10" s="4" customFormat="1" ht="13.5">
      <c r="A78" s="16"/>
      <c r="B78" s="19" t="s">
        <v>97</v>
      </c>
      <c r="C78" s="20">
        <v>992</v>
      </c>
      <c r="D78" s="20" t="s">
        <v>28</v>
      </c>
      <c r="E78" s="20" t="s">
        <v>17</v>
      </c>
      <c r="F78" s="20" t="s">
        <v>76</v>
      </c>
      <c r="G78" s="20"/>
      <c r="H78" s="18">
        <f>H79</f>
        <v>1736.4</v>
      </c>
      <c r="I78" s="18">
        <f>I79</f>
        <v>1493.5</v>
      </c>
      <c r="J78" s="18">
        <f t="shared" si="2"/>
        <v>86.01128772172311</v>
      </c>
    </row>
    <row r="79" spans="1:10" s="4" customFormat="1" ht="27">
      <c r="A79" s="16"/>
      <c r="B79" s="19" t="s">
        <v>96</v>
      </c>
      <c r="C79" s="20">
        <v>992</v>
      </c>
      <c r="D79" s="20" t="s">
        <v>28</v>
      </c>
      <c r="E79" s="20" t="s">
        <v>17</v>
      </c>
      <c r="F79" s="20" t="s">
        <v>76</v>
      </c>
      <c r="G79" s="20" t="s">
        <v>48</v>
      </c>
      <c r="H79" s="18">
        <f>800+233.9+800-97.5</f>
        <v>1736.4</v>
      </c>
      <c r="I79" s="18">
        <v>1493.5</v>
      </c>
      <c r="J79" s="18">
        <f t="shared" si="2"/>
        <v>86.01128772172311</v>
      </c>
    </row>
    <row r="80" spans="1:10" s="4" customFormat="1" ht="13.5">
      <c r="A80" s="16"/>
      <c r="B80" s="19" t="s">
        <v>30</v>
      </c>
      <c r="C80" s="20">
        <v>992</v>
      </c>
      <c r="D80" s="20" t="s">
        <v>28</v>
      </c>
      <c r="E80" s="20" t="s">
        <v>14</v>
      </c>
      <c r="F80" s="20"/>
      <c r="G80" s="20"/>
      <c r="H80" s="18">
        <f>H81+H83+H85+H87+H89+H91+H96</f>
        <v>41655.2</v>
      </c>
      <c r="I80" s="18">
        <f>I81+I83+I85+I87+I89+I91+I96</f>
        <v>40058.9</v>
      </c>
      <c r="J80" s="18">
        <f t="shared" si="2"/>
        <v>96.16782538554611</v>
      </c>
    </row>
    <row r="81" spans="1:10" s="4" customFormat="1" ht="27" customHeight="1">
      <c r="A81" s="16"/>
      <c r="B81" s="19" t="s">
        <v>31</v>
      </c>
      <c r="C81" s="20">
        <v>992</v>
      </c>
      <c r="D81" s="20" t="s">
        <v>28</v>
      </c>
      <c r="E81" s="20" t="s">
        <v>14</v>
      </c>
      <c r="F81" s="20" t="s">
        <v>77</v>
      </c>
      <c r="G81" s="20"/>
      <c r="H81" s="18">
        <f>H82</f>
        <v>5715.8</v>
      </c>
      <c r="I81" s="18">
        <f>I82</f>
        <v>5397.4</v>
      </c>
      <c r="J81" s="18">
        <f t="shared" si="2"/>
        <v>94.42947618880996</v>
      </c>
    </row>
    <row r="82" spans="1:10" s="4" customFormat="1" ht="36.75" customHeight="1">
      <c r="A82" s="16"/>
      <c r="B82" s="19" t="s">
        <v>96</v>
      </c>
      <c r="C82" s="20">
        <v>992</v>
      </c>
      <c r="D82" s="20" t="s">
        <v>28</v>
      </c>
      <c r="E82" s="20" t="s">
        <v>14</v>
      </c>
      <c r="F82" s="20" t="s">
        <v>77</v>
      </c>
      <c r="G82" s="20" t="s">
        <v>48</v>
      </c>
      <c r="H82" s="18">
        <f>4528+614.8+200+373</f>
        <v>5715.8</v>
      </c>
      <c r="I82" s="18">
        <v>5397.4</v>
      </c>
      <c r="J82" s="18">
        <f t="shared" si="2"/>
        <v>94.42947618880996</v>
      </c>
    </row>
    <row r="83" spans="1:10" s="4" customFormat="1" ht="13.5">
      <c r="A83" s="16"/>
      <c r="B83" s="19" t="s">
        <v>90</v>
      </c>
      <c r="C83" s="20">
        <v>992</v>
      </c>
      <c r="D83" s="20" t="s">
        <v>28</v>
      </c>
      <c r="E83" s="20" t="s">
        <v>14</v>
      </c>
      <c r="F83" s="20" t="s">
        <v>78</v>
      </c>
      <c r="G83" s="20"/>
      <c r="H83" s="18">
        <f>H84</f>
        <v>1053.3</v>
      </c>
      <c r="I83" s="18">
        <f>I84</f>
        <v>1040.6</v>
      </c>
      <c r="J83" s="18">
        <f t="shared" si="2"/>
        <v>98.79426564131775</v>
      </c>
    </row>
    <row r="84" spans="1:10" s="4" customFormat="1" ht="43.5" customHeight="1">
      <c r="A84" s="16"/>
      <c r="B84" s="19" t="s">
        <v>96</v>
      </c>
      <c r="C84" s="20">
        <v>992</v>
      </c>
      <c r="D84" s="20" t="s">
        <v>28</v>
      </c>
      <c r="E84" s="20" t="s">
        <v>14</v>
      </c>
      <c r="F84" s="20" t="s">
        <v>78</v>
      </c>
      <c r="G84" s="20" t="s">
        <v>48</v>
      </c>
      <c r="H84" s="18">
        <f>1000+53.3</f>
        <v>1053.3</v>
      </c>
      <c r="I84" s="18">
        <v>1040.6</v>
      </c>
      <c r="J84" s="18">
        <f t="shared" si="2"/>
        <v>98.79426564131775</v>
      </c>
    </row>
    <row r="85" spans="1:10" s="4" customFormat="1" ht="23.25" customHeight="1">
      <c r="A85" s="16"/>
      <c r="B85" s="19" t="s">
        <v>91</v>
      </c>
      <c r="C85" s="20">
        <v>992</v>
      </c>
      <c r="D85" s="20" t="s">
        <v>28</v>
      </c>
      <c r="E85" s="20" t="s">
        <v>14</v>
      </c>
      <c r="F85" s="20" t="s">
        <v>79</v>
      </c>
      <c r="G85" s="20"/>
      <c r="H85" s="18">
        <f>H86</f>
        <v>460</v>
      </c>
      <c r="I85" s="18">
        <f>I86</f>
        <v>359.7</v>
      </c>
      <c r="J85" s="18">
        <f t="shared" si="2"/>
        <v>78.19565217391305</v>
      </c>
    </row>
    <row r="86" spans="1:10" s="4" customFormat="1" ht="38.25" customHeight="1">
      <c r="A86" s="16"/>
      <c r="B86" s="19" t="s">
        <v>96</v>
      </c>
      <c r="C86" s="20">
        <v>992</v>
      </c>
      <c r="D86" s="20" t="s">
        <v>28</v>
      </c>
      <c r="E86" s="20" t="s">
        <v>14</v>
      </c>
      <c r="F86" s="20" t="s">
        <v>79</v>
      </c>
      <c r="G86" s="20" t="s">
        <v>48</v>
      </c>
      <c r="H86" s="18">
        <v>460</v>
      </c>
      <c r="I86" s="18">
        <v>359.7</v>
      </c>
      <c r="J86" s="18">
        <f t="shared" si="2"/>
        <v>78.19565217391305</v>
      </c>
    </row>
    <row r="87" spans="1:10" s="4" customFormat="1" ht="23.25" customHeight="1">
      <c r="A87" s="16"/>
      <c r="B87" s="19" t="s">
        <v>32</v>
      </c>
      <c r="C87" s="20">
        <v>992</v>
      </c>
      <c r="D87" s="20" t="s">
        <v>28</v>
      </c>
      <c r="E87" s="20" t="s">
        <v>14</v>
      </c>
      <c r="F87" s="20" t="s">
        <v>80</v>
      </c>
      <c r="G87" s="20"/>
      <c r="H87" s="18">
        <f>H88</f>
        <v>2128.3000000000006</v>
      </c>
      <c r="I87" s="18">
        <f>I88</f>
        <v>1296.4</v>
      </c>
      <c r="J87" s="18">
        <f t="shared" si="2"/>
        <v>60.912465347930265</v>
      </c>
    </row>
    <row r="88" spans="1:10" s="4" customFormat="1" ht="39" customHeight="1">
      <c r="A88" s="16"/>
      <c r="B88" s="19" t="s">
        <v>96</v>
      </c>
      <c r="C88" s="20">
        <v>992</v>
      </c>
      <c r="D88" s="20" t="s">
        <v>28</v>
      </c>
      <c r="E88" s="20" t="s">
        <v>14</v>
      </c>
      <c r="F88" s="20" t="s">
        <v>80</v>
      </c>
      <c r="G88" s="20" t="s">
        <v>48</v>
      </c>
      <c r="H88" s="18">
        <f>2318.3+33.9-11.7-22.1-1050-0.1+200.1-0.1+660</f>
        <v>2128.3000000000006</v>
      </c>
      <c r="I88" s="18">
        <v>1296.4</v>
      </c>
      <c r="J88" s="18">
        <f t="shared" si="2"/>
        <v>60.912465347930265</v>
      </c>
    </row>
    <row r="89" spans="1:10" s="4" customFormat="1" ht="65.25" customHeight="1">
      <c r="A89" s="16"/>
      <c r="B89" s="19" t="s">
        <v>125</v>
      </c>
      <c r="C89" s="20" t="s">
        <v>22</v>
      </c>
      <c r="D89" s="20" t="s">
        <v>28</v>
      </c>
      <c r="E89" s="20" t="s">
        <v>14</v>
      </c>
      <c r="F89" s="20" t="s">
        <v>120</v>
      </c>
      <c r="G89" s="20"/>
      <c r="H89" s="18">
        <f>H90</f>
        <v>22600</v>
      </c>
      <c r="I89" s="18">
        <f>I90</f>
        <v>22600</v>
      </c>
      <c r="J89" s="18">
        <f t="shared" si="2"/>
        <v>100</v>
      </c>
    </row>
    <row r="90" spans="1:10" s="4" customFormat="1" ht="38.25" customHeight="1">
      <c r="A90" s="16"/>
      <c r="B90" s="19" t="s">
        <v>96</v>
      </c>
      <c r="C90" s="20" t="s">
        <v>22</v>
      </c>
      <c r="D90" s="20" t="s">
        <v>28</v>
      </c>
      <c r="E90" s="20" t="s">
        <v>14</v>
      </c>
      <c r="F90" s="20" t="s">
        <v>120</v>
      </c>
      <c r="G90" s="20" t="s">
        <v>48</v>
      </c>
      <c r="H90" s="18">
        <f>30871.5-4694.8-2814.8-761.9</f>
        <v>22600</v>
      </c>
      <c r="I90" s="18">
        <f>30871.5-4694.8-2814.8-761.9</f>
        <v>22600</v>
      </c>
      <c r="J90" s="18">
        <f t="shared" si="2"/>
        <v>100</v>
      </c>
    </row>
    <row r="91" spans="1:10" s="4" customFormat="1" ht="95.25" customHeight="1" hidden="1">
      <c r="A91" s="16"/>
      <c r="B91" s="19" t="s">
        <v>138</v>
      </c>
      <c r="C91" s="20" t="s">
        <v>22</v>
      </c>
      <c r="D91" s="20" t="s">
        <v>28</v>
      </c>
      <c r="E91" s="20" t="s">
        <v>14</v>
      </c>
      <c r="F91" s="20" t="s">
        <v>121</v>
      </c>
      <c r="G91" s="20"/>
      <c r="H91" s="18">
        <f>H92</f>
        <v>0</v>
      </c>
      <c r="I91" s="18">
        <f>I92</f>
        <v>0</v>
      </c>
      <c r="J91" s="18" t="e">
        <f t="shared" si="2"/>
        <v>#DIV/0!</v>
      </c>
    </row>
    <row r="92" spans="1:10" s="4" customFormat="1" ht="31.5" customHeight="1" hidden="1">
      <c r="A92" s="16"/>
      <c r="B92" s="19" t="s">
        <v>96</v>
      </c>
      <c r="C92" s="20" t="s">
        <v>22</v>
      </c>
      <c r="D92" s="20" t="s">
        <v>28</v>
      </c>
      <c r="E92" s="20" t="s">
        <v>14</v>
      </c>
      <c r="F92" s="20" t="s">
        <v>121</v>
      </c>
      <c r="G92" s="20" t="s">
        <v>48</v>
      </c>
      <c r="H92" s="18">
        <v>0</v>
      </c>
      <c r="I92" s="18">
        <v>0</v>
      </c>
      <c r="J92" s="18" t="e">
        <f t="shared" si="2"/>
        <v>#DIV/0!</v>
      </c>
    </row>
    <row r="93" spans="1:10" s="4" customFormat="1" ht="37.5" customHeight="1" hidden="1">
      <c r="A93" s="16"/>
      <c r="B93" s="19" t="s">
        <v>139</v>
      </c>
      <c r="C93" s="20">
        <v>992</v>
      </c>
      <c r="D93" s="20" t="s">
        <v>28</v>
      </c>
      <c r="E93" s="20" t="s">
        <v>14</v>
      </c>
      <c r="F93" s="20" t="s">
        <v>140</v>
      </c>
      <c r="G93" s="20"/>
      <c r="H93" s="18">
        <f>H94</f>
        <v>0</v>
      </c>
      <c r="I93" s="18">
        <f>I94</f>
        <v>0</v>
      </c>
      <c r="J93" s="18" t="e">
        <f t="shared" si="2"/>
        <v>#DIV/0!</v>
      </c>
    </row>
    <row r="94" spans="1:10" s="4" customFormat="1" ht="33" customHeight="1" hidden="1">
      <c r="A94" s="16"/>
      <c r="B94" s="19" t="s">
        <v>96</v>
      </c>
      <c r="C94" s="20">
        <v>992</v>
      </c>
      <c r="D94" s="20" t="s">
        <v>28</v>
      </c>
      <c r="E94" s="20" t="s">
        <v>14</v>
      </c>
      <c r="F94" s="20" t="s">
        <v>140</v>
      </c>
      <c r="G94" s="20" t="s">
        <v>48</v>
      </c>
      <c r="H94" s="18">
        <v>0</v>
      </c>
      <c r="I94" s="18">
        <v>0</v>
      </c>
      <c r="J94" s="18" t="e">
        <f t="shared" si="2"/>
        <v>#DIV/0!</v>
      </c>
    </row>
    <row r="95" spans="1:10" s="4" customFormat="1" ht="69.75" customHeight="1" hidden="1">
      <c r="A95" s="16"/>
      <c r="B95" s="35" t="s">
        <v>126</v>
      </c>
      <c r="C95" s="29"/>
      <c r="D95" s="29"/>
      <c r="E95" s="29"/>
      <c r="F95" s="26"/>
      <c r="G95" s="29"/>
      <c r="H95" s="18">
        <f>H96</f>
        <v>9697.8</v>
      </c>
      <c r="I95" s="33">
        <f>I96</f>
        <v>9364.800000000001</v>
      </c>
      <c r="J95" s="18">
        <f t="shared" si="2"/>
        <v>96.56623151642643</v>
      </c>
    </row>
    <row r="96" spans="1:10" s="4" customFormat="1" ht="97.5" customHeight="1">
      <c r="A96" s="16"/>
      <c r="B96" s="22" t="s">
        <v>127</v>
      </c>
      <c r="C96" s="20" t="s">
        <v>22</v>
      </c>
      <c r="D96" s="20" t="s">
        <v>28</v>
      </c>
      <c r="E96" s="20" t="s">
        <v>14</v>
      </c>
      <c r="F96" s="20" t="s">
        <v>141</v>
      </c>
      <c r="G96" s="20"/>
      <c r="H96" s="18">
        <f>H99+H97+H98</f>
        <v>9697.8</v>
      </c>
      <c r="I96" s="18">
        <f>I99+I97+I98</f>
        <v>9364.800000000001</v>
      </c>
      <c r="J96" s="18">
        <f t="shared" si="2"/>
        <v>96.56623151642643</v>
      </c>
    </row>
    <row r="97" spans="1:10" s="4" customFormat="1" ht="78" customHeight="1">
      <c r="A97" s="16"/>
      <c r="B97" s="19" t="s">
        <v>46</v>
      </c>
      <c r="C97" s="20" t="s">
        <v>22</v>
      </c>
      <c r="D97" s="20" t="s">
        <v>28</v>
      </c>
      <c r="E97" s="20" t="s">
        <v>14</v>
      </c>
      <c r="F97" s="20" t="s">
        <v>141</v>
      </c>
      <c r="G97" s="20" t="s">
        <v>47</v>
      </c>
      <c r="H97" s="18">
        <f>4400+1998.5+300+300+127.2</f>
        <v>7125.7</v>
      </c>
      <c r="I97" s="18">
        <v>7059.1</v>
      </c>
      <c r="J97" s="18">
        <f t="shared" si="2"/>
        <v>99.06535498266837</v>
      </c>
    </row>
    <row r="98" spans="1:10" s="4" customFormat="1" ht="36.75" customHeight="1">
      <c r="A98" s="16"/>
      <c r="B98" s="19" t="s">
        <v>96</v>
      </c>
      <c r="C98" s="20" t="s">
        <v>22</v>
      </c>
      <c r="D98" s="20" t="s">
        <v>28</v>
      </c>
      <c r="E98" s="20" t="s">
        <v>14</v>
      </c>
      <c r="F98" s="20" t="s">
        <v>141</v>
      </c>
      <c r="G98" s="20" t="s">
        <v>48</v>
      </c>
      <c r="H98" s="18">
        <f>2509.3-300+500-30-127.2</f>
        <v>2552.1000000000004</v>
      </c>
      <c r="I98" s="18">
        <v>2288.9</v>
      </c>
      <c r="J98" s="18">
        <f t="shared" si="2"/>
        <v>89.68692449355432</v>
      </c>
    </row>
    <row r="99" spans="1:10" s="4" customFormat="1" ht="24" customHeight="1">
      <c r="A99" s="16"/>
      <c r="B99" s="19" t="s">
        <v>49</v>
      </c>
      <c r="C99" s="20" t="s">
        <v>22</v>
      </c>
      <c r="D99" s="20" t="s">
        <v>28</v>
      </c>
      <c r="E99" s="20" t="s">
        <v>14</v>
      </c>
      <c r="F99" s="20" t="s">
        <v>141</v>
      </c>
      <c r="G99" s="20" t="s">
        <v>50</v>
      </c>
      <c r="H99" s="18">
        <v>20</v>
      </c>
      <c r="I99" s="18">
        <v>16.8</v>
      </c>
      <c r="J99" s="18">
        <f t="shared" si="2"/>
        <v>84</v>
      </c>
    </row>
    <row r="100" spans="1:10" s="4" customFormat="1" ht="30" customHeight="1">
      <c r="A100" s="16"/>
      <c r="B100" s="19" t="s">
        <v>142</v>
      </c>
      <c r="C100" s="20">
        <v>992</v>
      </c>
      <c r="D100" s="20" t="s">
        <v>28</v>
      </c>
      <c r="E100" s="20" t="s">
        <v>28</v>
      </c>
      <c r="F100" s="20"/>
      <c r="G100" s="20"/>
      <c r="H100" s="18">
        <f>H101</f>
        <v>212.6</v>
      </c>
      <c r="I100" s="18">
        <f>I101</f>
        <v>212.6</v>
      </c>
      <c r="J100" s="18">
        <f t="shared" si="2"/>
        <v>100</v>
      </c>
    </row>
    <row r="101" spans="1:10" s="4" customFormat="1" ht="21" customHeight="1">
      <c r="A101" s="16"/>
      <c r="B101" s="19" t="s">
        <v>91</v>
      </c>
      <c r="C101" s="20">
        <v>992</v>
      </c>
      <c r="D101" s="20" t="s">
        <v>28</v>
      </c>
      <c r="E101" s="20" t="s">
        <v>28</v>
      </c>
      <c r="F101" s="20" t="s">
        <v>79</v>
      </c>
      <c r="G101" s="20"/>
      <c r="H101" s="18">
        <f>H102</f>
        <v>212.6</v>
      </c>
      <c r="I101" s="18">
        <f>I102</f>
        <v>212.6</v>
      </c>
      <c r="J101" s="18">
        <f t="shared" si="2"/>
        <v>100</v>
      </c>
    </row>
    <row r="102" spans="1:10" s="4" customFormat="1" ht="19.5" customHeight="1">
      <c r="A102" s="16"/>
      <c r="B102" s="19" t="s">
        <v>51</v>
      </c>
      <c r="C102" s="20">
        <v>992</v>
      </c>
      <c r="D102" s="20" t="s">
        <v>28</v>
      </c>
      <c r="E102" s="20" t="s">
        <v>28</v>
      </c>
      <c r="F102" s="20" t="s">
        <v>79</v>
      </c>
      <c r="G102" s="20" t="s">
        <v>52</v>
      </c>
      <c r="H102" s="18">
        <v>212.6</v>
      </c>
      <c r="I102" s="18">
        <v>212.6</v>
      </c>
      <c r="J102" s="18">
        <f t="shared" si="2"/>
        <v>100</v>
      </c>
    </row>
    <row r="103" spans="1:10" s="4" customFormat="1" ht="18" customHeight="1">
      <c r="A103" s="16"/>
      <c r="B103" s="19" t="s">
        <v>33</v>
      </c>
      <c r="C103" s="20">
        <v>992</v>
      </c>
      <c r="D103" s="20" t="s">
        <v>34</v>
      </c>
      <c r="E103" s="20" t="s">
        <v>16</v>
      </c>
      <c r="F103" s="20"/>
      <c r="G103" s="20"/>
      <c r="H103" s="18">
        <f aca="true" t="shared" si="3" ref="H103:I105">H104</f>
        <v>170</v>
      </c>
      <c r="I103" s="18">
        <f t="shared" si="3"/>
        <v>170</v>
      </c>
      <c r="J103" s="18">
        <f t="shared" si="2"/>
        <v>100</v>
      </c>
    </row>
    <row r="104" spans="1:10" s="4" customFormat="1" ht="18.75" customHeight="1">
      <c r="A104" s="16"/>
      <c r="B104" s="19" t="s">
        <v>92</v>
      </c>
      <c r="C104" s="20">
        <v>992</v>
      </c>
      <c r="D104" s="20" t="s">
        <v>34</v>
      </c>
      <c r="E104" s="20" t="s">
        <v>34</v>
      </c>
      <c r="F104" s="20"/>
      <c r="G104" s="20"/>
      <c r="H104" s="18">
        <f t="shared" si="3"/>
        <v>170</v>
      </c>
      <c r="I104" s="18">
        <f t="shared" si="3"/>
        <v>170</v>
      </c>
      <c r="J104" s="18">
        <f t="shared" si="2"/>
        <v>100</v>
      </c>
    </row>
    <row r="105" spans="1:10" s="4" customFormat="1" ht="54" customHeight="1">
      <c r="A105" s="16"/>
      <c r="B105" s="19" t="s">
        <v>98</v>
      </c>
      <c r="C105" s="20">
        <v>992</v>
      </c>
      <c r="D105" s="20" t="s">
        <v>34</v>
      </c>
      <c r="E105" s="20" t="s">
        <v>34</v>
      </c>
      <c r="F105" s="20" t="s">
        <v>93</v>
      </c>
      <c r="G105" s="20"/>
      <c r="H105" s="18">
        <f t="shared" si="3"/>
        <v>170</v>
      </c>
      <c r="I105" s="18">
        <f t="shared" si="3"/>
        <v>170</v>
      </c>
      <c r="J105" s="18">
        <f t="shared" si="2"/>
        <v>100</v>
      </c>
    </row>
    <row r="106" spans="1:10" s="4" customFormat="1" ht="19.5" customHeight="1">
      <c r="A106" s="16"/>
      <c r="B106" s="19" t="s">
        <v>96</v>
      </c>
      <c r="C106" s="20">
        <v>992</v>
      </c>
      <c r="D106" s="20" t="s">
        <v>34</v>
      </c>
      <c r="E106" s="20" t="s">
        <v>34</v>
      </c>
      <c r="F106" s="20" t="s">
        <v>93</v>
      </c>
      <c r="G106" s="20" t="s">
        <v>48</v>
      </c>
      <c r="H106" s="18">
        <v>170</v>
      </c>
      <c r="I106" s="18">
        <v>170</v>
      </c>
      <c r="J106" s="18">
        <f t="shared" si="2"/>
        <v>100</v>
      </c>
    </row>
    <row r="107" spans="1:10" s="4" customFormat="1" ht="24" customHeight="1">
      <c r="A107" s="16"/>
      <c r="B107" s="19" t="s">
        <v>94</v>
      </c>
      <c r="C107" s="20">
        <v>992</v>
      </c>
      <c r="D107" s="20" t="s">
        <v>35</v>
      </c>
      <c r="E107" s="20" t="s">
        <v>16</v>
      </c>
      <c r="F107" s="20"/>
      <c r="G107" s="20"/>
      <c r="H107" s="18">
        <f>H108+H129</f>
        <v>27853.9</v>
      </c>
      <c r="I107" s="18">
        <f>I108+I129</f>
        <v>26804.200000000004</v>
      </c>
      <c r="J107" s="18">
        <f t="shared" si="2"/>
        <v>96.23140745102123</v>
      </c>
    </row>
    <row r="108" spans="1:10" s="1" customFormat="1" ht="20.25" customHeight="1">
      <c r="A108" s="16"/>
      <c r="B108" s="19" t="s">
        <v>36</v>
      </c>
      <c r="C108" s="20">
        <v>992</v>
      </c>
      <c r="D108" s="20" t="s">
        <v>35</v>
      </c>
      <c r="E108" s="20" t="s">
        <v>13</v>
      </c>
      <c r="F108" s="20"/>
      <c r="G108" s="20"/>
      <c r="H108" s="18">
        <f>H109+H115+H117+H121+H123+H125+H127+H113</f>
        <v>27198.600000000002</v>
      </c>
      <c r="I108" s="18">
        <f>I109+I115+I117+I121+I123+I125+I127+I113</f>
        <v>26150.500000000004</v>
      </c>
      <c r="J108" s="18">
        <f t="shared" si="2"/>
        <v>96.14649283419</v>
      </c>
    </row>
    <row r="109" spans="1:10" s="4" customFormat="1" ht="68.25" customHeight="1">
      <c r="A109" s="16"/>
      <c r="B109" s="22" t="s">
        <v>99</v>
      </c>
      <c r="C109" s="20">
        <v>992</v>
      </c>
      <c r="D109" s="20" t="s">
        <v>35</v>
      </c>
      <c r="E109" s="20" t="s">
        <v>13</v>
      </c>
      <c r="F109" s="20" t="s">
        <v>81</v>
      </c>
      <c r="G109" s="20"/>
      <c r="H109" s="18">
        <f>H110+H111+H112</f>
        <v>15280</v>
      </c>
      <c r="I109" s="18">
        <f>I110+I111+I112</f>
        <v>14655.5</v>
      </c>
      <c r="J109" s="18">
        <f t="shared" si="2"/>
        <v>95.91295811518324</v>
      </c>
    </row>
    <row r="110" spans="1:10" s="4" customFormat="1" ht="73.5" customHeight="1">
      <c r="A110" s="16"/>
      <c r="B110" s="36" t="s">
        <v>46</v>
      </c>
      <c r="C110" s="20">
        <v>992</v>
      </c>
      <c r="D110" s="20" t="s">
        <v>35</v>
      </c>
      <c r="E110" s="20" t="s">
        <v>13</v>
      </c>
      <c r="F110" s="20" t="s">
        <v>81</v>
      </c>
      <c r="G110" s="20" t="s">
        <v>47</v>
      </c>
      <c r="H110" s="18">
        <f>8710+2375+43.5+200-150-52.8-150</f>
        <v>10975.7</v>
      </c>
      <c r="I110" s="18">
        <v>10968.4</v>
      </c>
      <c r="J110" s="18">
        <f t="shared" si="2"/>
        <v>99.93348943575351</v>
      </c>
    </row>
    <row r="111" spans="1:10" s="4" customFormat="1" ht="21" customHeight="1">
      <c r="A111" s="16"/>
      <c r="B111" s="22" t="s">
        <v>122</v>
      </c>
      <c r="C111" s="20">
        <v>992</v>
      </c>
      <c r="D111" s="20" t="s">
        <v>35</v>
      </c>
      <c r="E111" s="20" t="s">
        <v>13</v>
      </c>
      <c r="F111" s="20" t="s">
        <v>81</v>
      </c>
      <c r="G111" s="20" t="s">
        <v>48</v>
      </c>
      <c r="H111" s="18">
        <f>14980-8710-114.5-26.4-2375-43.5+100+150+156+151.4</f>
        <v>4268</v>
      </c>
      <c r="I111" s="18">
        <v>3650.8</v>
      </c>
      <c r="J111" s="18">
        <f t="shared" si="2"/>
        <v>85.53889409559513</v>
      </c>
    </row>
    <row r="112" spans="1:10" s="4" customFormat="1" ht="23.25" customHeight="1">
      <c r="A112" s="16"/>
      <c r="B112" s="22" t="s">
        <v>49</v>
      </c>
      <c r="C112" s="20">
        <v>992</v>
      </c>
      <c r="D112" s="20" t="s">
        <v>35</v>
      </c>
      <c r="E112" s="20" t="s">
        <v>13</v>
      </c>
      <c r="F112" s="20" t="s">
        <v>81</v>
      </c>
      <c r="G112" s="20" t="s">
        <v>50</v>
      </c>
      <c r="H112" s="18">
        <f>114.5+26.4-103.2-1.4</f>
        <v>36.300000000000004</v>
      </c>
      <c r="I112" s="18">
        <f>114.5+26.4-103.2-1.4</f>
        <v>36.300000000000004</v>
      </c>
      <c r="J112" s="18">
        <f t="shared" si="2"/>
        <v>100</v>
      </c>
    </row>
    <row r="113" spans="1:10" s="4" customFormat="1" ht="79.5" customHeight="1">
      <c r="A113" s="16"/>
      <c r="B113" s="22" t="s">
        <v>143</v>
      </c>
      <c r="C113" s="20">
        <v>992</v>
      </c>
      <c r="D113" s="20" t="s">
        <v>35</v>
      </c>
      <c r="E113" s="20" t="s">
        <v>13</v>
      </c>
      <c r="F113" s="20" t="s">
        <v>144</v>
      </c>
      <c r="G113" s="20"/>
      <c r="H113" s="18">
        <f>H114</f>
        <v>284.2</v>
      </c>
      <c r="I113" s="18">
        <f>I114</f>
        <v>284.2</v>
      </c>
      <c r="J113" s="18">
        <f t="shared" si="2"/>
        <v>100</v>
      </c>
    </row>
    <row r="114" spans="1:10" s="4" customFormat="1" ht="69">
      <c r="A114" s="16"/>
      <c r="B114" s="22" t="s">
        <v>46</v>
      </c>
      <c r="C114" s="20">
        <v>992</v>
      </c>
      <c r="D114" s="20" t="s">
        <v>35</v>
      </c>
      <c r="E114" s="20" t="s">
        <v>13</v>
      </c>
      <c r="F114" s="20" t="s">
        <v>144</v>
      </c>
      <c r="G114" s="20" t="s">
        <v>47</v>
      </c>
      <c r="H114" s="18">
        <v>284.2</v>
      </c>
      <c r="I114" s="18">
        <v>284.2</v>
      </c>
      <c r="J114" s="18">
        <f t="shared" si="2"/>
        <v>100</v>
      </c>
    </row>
    <row r="115" spans="1:10" s="4" customFormat="1" ht="69">
      <c r="A115" s="16"/>
      <c r="B115" s="22" t="s">
        <v>163</v>
      </c>
      <c r="C115" s="20" t="s">
        <v>22</v>
      </c>
      <c r="D115" s="20" t="s">
        <v>35</v>
      </c>
      <c r="E115" s="20" t="s">
        <v>13</v>
      </c>
      <c r="F115" s="20" t="s">
        <v>145</v>
      </c>
      <c r="G115" s="20"/>
      <c r="H115" s="18">
        <f>H116</f>
        <v>180</v>
      </c>
      <c r="I115" s="18">
        <f>I116</f>
        <v>180</v>
      </c>
      <c r="J115" s="18">
        <f t="shared" si="2"/>
        <v>100</v>
      </c>
    </row>
    <row r="116" spans="1:10" s="4" customFormat="1" ht="27">
      <c r="A116" s="16"/>
      <c r="B116" s="22" t="s">
        <v>122</v>
      </c>
      <c r="C116" s="20">
        <v>992</v>
      </c>
      <c r="D116" s="20" t="s">
        <v>35</v>
      </c>
      <c r="E116" s="20" t="s">
        <v>13</v>
      </c>
      <c r="F116" s="20" t="s">
        <v>145</v>
      </c>
      <c r="G116" s="20" t="s">
        <v>48</v>
      </c>
      <c r="H116" s="18">
        <v>180</v>
      </c>
      <c r="I116" s="18">
        <v>180</v>
      </c>
      <c r="J116" s="18">
        <v>0</v>
      </c>
    </row>
    <row r="117" spans="1:10" s="4" customFormat="1" ht="24.75" customHeight="1" hidden="1">
      <c r="A117" s="16"/>
      <c r="B117" s="22" t="s">
        <v>100</v>
      </c>
      <c r="C117" s="20">
        <v>992</v>
      </c>
      <c r="D117" s="20" t="s">
        <v>35</v>
      </c>
      <c r="E117" s="20" t="s">
        <v>13</v>
      </c>
      <c r="F117" s="20" t="s">
        <v>146</v>
      </c>
      <c r="G117" s="20"/>
      <c r="H117" s="18">
        <f>H118+H119+H120</f>
        <v>5744.4</v>
      </c>
      <c r="I117" s="18">
        <f>I118+I119+I120</f>
        <v>5467.7</v>
      </c>
      <c r="J117" s="18">
        <f t="shared" si="2"/>
        <v>95.1831348791867</v>
      </c>
    </row>
    <row r="118" spans="1:10" s="4" customFormat="1" ht="79.5" customHeight="1">
      <c r="A118" s="16"/>
      <c r="B118" s="22" t="s">
        <v>46</v>
      </c>
      <c r="C118" s="20">
        <v>992</v>
      </c>
      <c r="D118" s="20" t="s">
        <v>35</v>
      </c>
      <c r="E118" s="20" t="s">
        <v>13</v>
      </c>
      <c r="F118" s="20" t="s">
        <v>146</v>
      </c>
      <c r="G118" s="20" t="s">
        <v>47</v>
      </c>
      <c r="H118" s="18">
        <f>3713+1130.4+41+6.4-150</f>
        <v>4740.799999999999</v>
      </c>
      <c r="I118" s="18">
        <v>4682.8</v>
      </c>
      <c r="J118" s="18">
        <f t="shared" si="2"/>
        <v>98.7765777927776</v>
      </c>
    </row>
    <row r="119" spans="1:10" s="4" customFormat="1" ht="33.75" customHeight="1">
      <c r="A119" s="16"/>
      <c r="B119" s="22" t="s">
        <v>96</v>
      </c>
      <c r="C119" s="20">
        <v>992</v>
      </c>
      <c r="D119" s="20" t="s">
        <v>35</v>
      </c>
      <c r="E119" s="20" t="s">
        <v>13</v>
      </c>
      <c r="F119" s="20" t="s">
        <v>146</v>
      </c>
      <c r="G119" s="20" t="s">
        <v>48</v>
      </c>
      <c r="H119" s="18">
        <f>593+407+38-34.4</f>
        <v>1003.6</v>
      </c>
      <c r="I119" s="18">
        <v>784.9</v>
      </c>
      <c r="J119" s="18">
        <f t="shared" si="2"/>
        <v>78.20844958150657</v>
      </c>
    </row>
    <row r="120" spans="1:10" s="4" customFormat="1" ht="21.75" customHeight="1" hidden="1">
      <c r="A120" s="16"/>
      <c r="B120" s="19" t="s">
        <v>49</v>
      </c>
      <c r="C120" s="20">
        <v>992</v>
      </c>
      <c r="D120" s="20" t="s">
        <v>35</v>
      </c>
      <c r="E120" s="20" t="s">
        <v>13</v>
      </c>
      <c r="F120" s="20" t="s">
        <v>146</v>
      </c>
      <c r="G120" s="20" t="s">
        <v>50</v>
      </c>
      <c r="H120" s="18">
        <f>15.6-15.6</f>
        <v>0</v>
      </c>
      <c r="I120" s="18">
        <f>15.6-15.6</f>
        <v>0</v>
      </c>
      <c r="J120" s="18" t="e">
        <f t="shared" si="2"/>
        <v>#DIV/0!</v>
      </c>
    </row>
    <row r="121" spans="1:10" s="4" customFormat="1" ht="69.75" customHeight="1">
      <c r="A121" s="16"/>
      <c r="B121" s="22" t="s">
        <v>101</v>
      </c>
      <c r="C121" s="20" t="s">
        <v>22</v>
      </c>
      <c r="D121" s="20" t="s">
        <v>35</v>
      </c>
      <c r="E121" s="20" t="s">
        <v>13</v>
      </c>
      <c r="F121" s="20" t="s">
        <v>147</v>
      </c>
      <c r="G121" s="20"/>
      <c r="H121" s="18">
        <f>H122</f>
        <v>20</v>
      </c>
      <c r="I121" s="18">
        <f>I122</f>
        <v>20</v>
      </c>
      <c r="J121" s="18">
        <f t="shared" si="2"/>
        <v>100</v>
      </c>
    </row>
    <row r="122" spans="1:10" s="4" customFormat="1" ht="33.75" customHeight="1">
      <c r="A122" s="16"/>
      <c r="B122" s="22" t="s">
        <v>96</v>
      </c>
      <c r="C122" s="20" t="s">
        <v>22</v>
      </c>
      <c r="D122" s="20" t="s">
        <v>35</v>
      </c>
      <c r="E122" s="20" t="s">
        <v>13</v>
      </c>
      <c r="F122" s="20" t="s">
        <v>147</v>
      </c>
      <c r="G122" s="20" t="s">
        <v>48</v>
      </c>
      <c r="H122" s="18">
        <v>20</v>
      </c>
      <c r="I122" s="18">
        <v>20</v>
      </c>
      <c r="J122" s="18">
        <f t="shared" si="2"/>
        <v>100</v>
      </c>
    </row>
    <row r="123" spans="1:10" s="4" customFormat="1" ht="60.75" customHeight="1">
      <c r="A123" s="16"/>
      <c r="B123" s="22" t="s">
        <v>102</v>
      </c>
      <c r="C123" s="20">
        <v>992</v>
      </c>
      <c r="D123" s="20" t="s">
        <v>35</v>
      </c>
      <c r="E123" s="20" t="s">
        <v>13</v>
      </c>
      <c r="F123" s="20" t="s">
        <v>148</v>
      </c>
      <c r="G123" s="20"/>
      <c r="H123" s="18">
        <f>H124</f>
        <v>3920</v>
      </c>
      <c r="I123" s="18">
        <f>I124</f>
        <v>3920</v>
      </c>
      <c r="J123" s="18">
        <f t="shared" si="2"/>
        <v>100</v>
      </c>
    </row>
    <row r="124" spans="1:10" s="4" customFormat="1" ht="19.5" customHeight="1">
      <c r="A124" s="16"/>
      <c r="B124" s="22" t="s">
        <v>57</v>
      </c>
      <c r="C124" s="20">
        <v>992</v>
      </c>
      <c r="D124" s="20" t="s">
        <v>35</v>
      </c>
      <c r="E124" s="20" t="s">
        <v>13</v>
      </c>
      <c r="F124" s="20" t="s">
        <v>148</v>
      </c>
      <c r="G124" s="20" t="s">
        <v>58</v>
      </c>
      <c r="H124" s="18">
        <v>3920</v>
      </c>
      <c r="I124" s="18">
        <v>3920</v>
      </c>
      <c r="J124" s="18">
        <f t="shared" si="2"/>
        <v>100</v>
      </c>
    </row>
    <row r="125" spans="1:10" s="4" customFormat="1" ht="41.25">
      <c r="A125" s="16"/>
      <c r="B125" s="22" t="s">
        <v>103</v>
      </c>
      <c r="C125" s="20">
        <v>992</v>
      </c>
      <c r="D125" s="20" t="s">
        <v>35</v>
      </c>
      <c r="E125" s="20" t="s">
        <v>13</v>
      </c>
      <c r="F125" s="20" t="s">
        <v>82</v>
      </c>
      <c r="G125" s="20"/>
      <c r="H125" s="18">
        <f>H126</f>
        <v>410</v>
      </c>
      <c r="I125" s="18">
        <f>I126</f>
        <v>323.4</v>
      </c>
      <c r="J125" s="18">
        <f t="shared" si="2"/>
        <v>78.8780487804878</v>
      </c>
    </row>
    <row r="126" spans="1:10" s="4" customFormat="1" ht="27">
      <c r="A126" s="16"/>
      <c r="B126" s="22" t="s">
        <v>96</v>
      </c>
      <c r="C126" s="20">
        <v>992</v>
      </c>
      <c r="D126" s="20" t="s">
        <v>35</v>
      </c>
      <c r="E126" s="20" t="s">
        <v>13</v>
      </c>
      <c r="F126" s="20" t="s">
        <v>82</v>
      </c>
      <c r="G126" s="20" t="s">
        <v>48</v>
      </c>
      <c r="H126" s="18">
        <f>700-300+10</f>
        <v>410</v>
      </c>
      <c r="I126" s="18">
        <v>323.4</v>
      </c>
      <c r="J126" s="18">
        <f t="shared" si="2"/>
        <v>78.8780487804878</v>
      </c>
    </row>
    <row r="127" spans="1:10" s="4" customFormat="1" ht="41.25">
      <c r="A127" s="16"/>
      <c r="B127" s="22" t="s">
        <v>149</v>
      </c>
      <c r="C127" s="20">
        <v>992</v>
      </c>
      <c r="D127" s="20" t="s">
        <v>35</v>
      </c>
      <c r="E127" s="20" t="s">
        <v>13</v>
      </c>
      <c r="F127" s="20" t="s">
        <v>150</v>
      </c>
      <c r="G127" s="20"/>
      <c r="H127" s="18">
        <f>H128</f>
        <v>1360</v>
      </c>
      <c r="I127" s="18">
        <f>I128</f>
        <v>1299.7</v>
      </c>
      <c r="J127" s="18">
        <f t="shared" si="2"/>
        <v>95.56617647058823</v>
      </c>
    </row>
    <row r="128" spans="1:10" s="4" customFormat="1" ht="27">
      <c r="A128" s="16"/>
      <c r="B128" s="22" t="s">
        <v>96</v>
      </c>
      <c r="C128" s="20">
        <v>992</v>
      </c>
      <c r="D128" s="20" t="s">
        <v>35</v>
      </c>
      <c r="E128" s="20" t="s">
        <v>13</v>
      </c>
      <c r="F128" s="20" t="s">
        <v>150</v>
      </c>
      <c r="G128" s="20" t="s">
        <v>48</v>
      </c>
      <c r="H128" s="18">
        <f>1200+160</f>
        <v>1360</v>
      </c>
      <c r="I128" s="18">
        <v>1299.7</v>
      </c>
      <c r="J128" s="18">
        <f t="shared" si="2"/>
        <v>95.56617647058823</v>
      </c>
    </row>
    <row r="129" spans="1:10" s="4" customFormat="1" ht="13.5">
      <c r="A129" s="16"/>
      <c r="B129" s="19" t="s">
        <v>59</v>
      </c>
      <c r="C129" s="20">
        <v>992</v>
      </c>
      <c r="D129" s="20" t="s">
        <v>35</v>
      </c>
      <c r="E129" s="20" t="s">
        <v>18</v>
      </c>
      <c r="F129" s="20"/>
      <c r="G129" s="20"/>
      <c r="H129" s="18">
        <f>H130</f>
        <v>655.3</v>
      </c>
      <c r="I129" s="18">
        <f>I130</f>
        <v>653.7</v>
      </c>
      <c r="J129" s="18">
        <f t="shared" si="2"/>
        <v>99.75583702121168</v>
      </c>
    </row>
    <row r="130" spans="1:10" s="4" customFormat="1" ht="84.75" customHeight="1">
      <c r="A130" s="16"/>
      <c r="B130" s="19" t="s">
        <v>104</v>
      </c>
      <c r="C130" s="20">
        <v>992</v>
      </c>
      <c r="D130" s="20" t="s">
        <v>35</v>
      </c>
      <c r="E130" s="20" t="s">
        <v>18</v>
      </c>
      <c r="F130" s="20" t="s">
        <v>83</v>
      </c>
      <c r="G130" s="20"/>
      <c r="H130" s="18">
        <f>H131</f>
        <v>655.3</v>
      </c>
      <c r="I130" s="18">
        <f>I131</f>
        <v>653.7</v>
      </c>
      <c r="J130" s="18">
        <f t="shared" si="2"/>
        <v>99.75583702121168</v>
      </c>
    </row>
    <row r="131" spans="1:10" s="4" customFormat="1" ht="27">
      <c r="A131" s="16"/>
      <c r="B131" s="22" t="s">
        <v>96</v>
      </c>
      <c r="C131" s="20">
        <v>992</v>
      </c>
      <c r="D131" s="20" t="s">
        <v>35</v>
      </c>
      <c r="E131" s="20" t="s">
        <v>18</v>
      </c>
      <c r="F131" s="20" t="s">
        <v>83</v>
      </c>
      <c r="G131" s="20" t="s">
        <v>48</v>
      </c>
      <c r="H131" s="18">
        <f>300+345+10.3</f>
        <v>655.3</v>
      </c>
      <c r="I131" s="18">
        <v>653.7</v>
      </c>
      <c r="J131" s="18">
        <f t="shared" si="2"/>
        <v>99.75583702121168</v>
      </c>
    </row>
    <row r="132" spans="1:10" s="4" customFormat="1" ht="20.25">
      <c r="A132" s="16"/>
      <c r="B132" s="19" t="s">
        <v>37</v>
      </c>
      <c r="C132" s="20">
        <v>992</v>
      </c>
      <c r="D132" s="20" t="s">
        <v>24</v>
      </c>
      <c r="E132" s="20" t="s">
        <v>16</v>
      </c>
      <c r="F132" s="20"/>
      <c r="G132" s="24"/>
      <c r="H132" s="18">
        <f aca="true" t="shared" si="4" ref="H132:I134">H133</f>
        <v>393.7</v>
      </c>
      <c r="I132" s="18">
        <f t="shared" si="4"/>
        <v>393.7</v>
      </c>
      <c r="J132" s="18">
        <f t="shared" si="2"/>
        <v>100</v>
      </c>
    </row>
    <row r="133" spans="1:10" s="4" customFormat="1" ht="20.25">
      <c r="A133" s="16"/>
      <c r="B133" s="19" t="s">
        <v>84</v>
      </c>
      <c r="C133" s="20">
        <v>992</v>
      </c>
      <c r="D133" s="20" t="s">
        <v>24</v>
      </c>
      <c r="E133" s="20" t="s">
        <v>13</v>
      </c>
      <c r="F133" s="20"/>
      <c r="G133" s="24"/>
      <c r="H133" s="18">
        <f t="shared" si="4"/>
        <v>393.7</v>
      </c>
      <c r="I133" s="18">
        <f t="shared" si="4"/>
        <v>393.7</v>
      </c>
      <c r="J133" s="18">
        <f t="shared" si="2"/>
        <v>100</v>
      </c>
    </row>
    <row r="134" spans="1:10" s="4" customFormat="1" ht="27">
      <c r="A134" s="16"/>
      <c r="B134" s="19" t="s">
        <v>45</v>
      </c>
      <c r="C134" s="20">
        <v>992</v>
      </c>
      <c r="D134" s="20" t="s">
        <v>24</v>
      </c>
      <c r="E134" s="20" t="s">
        <v>13</v>
      </c>
      <c r="F134" s="20" t="s">
        <v>85</v>
      </c>
      <c r="G134" s="20"/>
      <c r="H134" s="18">
        <f t="shared" si="4"/>
        <v>393.7</v>
      </c>
      <c r="I134" s="18">
        <f t="shared" si="4"/>
        <v>393.7</v>
      </c>
      <c r="J134" s="18">
        <f t="shared" si="2"/>
        <v>100</v>
      </c>
    </row>
    <row r="135" spans="1:10" s="4" customFormat="1" ht="35.25" customHeight="1">
      <c r="A135" s="16"/>
      <c r="B135" s="19" t="s">
        <v>95</v>
      </c>
      <c r="C135" s="20" t="s">
        <v>22</v>
      </c>
      <c r="D135" s="20" t="s">
        <v>24</v>
      </c>
      <c r="E135" s="20" t="s">
        <v>13</v>
      </c>
      <c r="F135" s="20" t="s">
        <v>85</v>
      </c>
      <c r="G135" s="20" t="s">
        <v>62</v>
      </c>
      <c r="H135" s="18">
        <f>346.4+47.3</f>
        <v>393.7</v>
      </c>
      <c r="I135" s="18">
        <f>346.4+47.3</f>
        <v>393.7</v>
      </c>
      <c r="J135" s="18">
        <f t="shared" si="2"/>
        <v>100</v>
      </c>
    </row>
    <row r="136" spans="1:10" s="4" customFormat="1" ht="13.5">
      <c r="A136" s="16"/>
      <c r="B136" s="19" t="s">
        <v>43</v>
      </c>
      <c r="C136" s="20">
        <v>992</v>
      </c>
      <c r="D136" s="20" t="s">
        <v>19</v>
      </c>
      <c r="E136" s="20" t="s">
        <v>16</v>
      </c>
      <c r="F136" s="20"/>
      <c r="G136" s="20"/>
      <c r="H136" s="18">
        <f>H137</f>
        <v>48600.1</v>
      </c>
      <c r="I136" s="18">
        <f>I137</f>
        <v>42190.399999999994</v>
      </c>
      <c r="J136" s="18">
        <f t="shared" si="2"/>
        <v>86.81134400958021</v>
      </c>
    </row>
    <row r="137" spans="1:10" s="4" customFormat="1" ht="16.5" customHeight="1">
      <c r="A137" s="16"/>
      <c r="B137" s="19" t="s">
        <v>86</v>
      </c>
      <c r="C137" s="20">
        <v>992</v>
      </c>
      <c r="D137" s="20" t="s">
        <v>19</v>
      </c>
      <c r="E137" s="20" t="s">
        <v>17</v>
      </c>
      <c r="F137" s="20"/>
      <c r="G137" s="20"/>
      <c r="H137" s="18">
        <f>H138+H142</f>
        <v>48600.1</v>
      </c>
      <c r="I137" s="18">
        <f>I138+I142</f>
        <v>42190.399999999994</v>
      </c>
      <c r="J137" s="18">
        <f t="shared" si="2"/>
        <v>86.81134400958021</v>
      </c>
    </row>
    <row r="138" spans="1:10" s="4" customFormat="1" ht="41.25">
      <c r="A138" s="16"/>
      <c r="B138" s="19" t="s">
        <v>116</v>
      </c>
      <c r="C138" s="20">
        <v>992</v>
      </c>
      <c r="D138" s="20" t="s">
        <v>19</v>
      </c>
      <c r="E138" s="20" t="s">
        <v>17</v>
      </c>
      <c r="F138" s="20" t="s">
        <v>87</v>
      </c>
      <c r="G138" s="20"/>
      <c r="H138" s="18">
        <f>H139+H140+H141</f>
        <v>4628</v>
      </c>
      <c r="I138" s="18">
        <f>I139+I140+I141</f>
        <v>4687.299999999999</v>
      </c>
      <c r="J138" s="18">
        <f aca="true" t="shared" si="5" ref="J138:J143">I138*100/H138</f>
        <v>101.28133102852203</v>
      </c>
    </row>
    <row r="139" spans="1:10" s="4" customFormat="1" ht="69">
      <c r="A139" s="16"/>
      <c r="B139" s="19" t="s">
        <v>46</v>
      </c>
      <c r="C139" s="20">
        <v>992</v>
      </c>
      <c r="D139" s="20" t="s">
        <v>19</v>
      </c>
      <c r="E139" s="20" t="s">
        <v>17</v>
      </c>
      <c r="F139" s="20" t="s">
        <v>87</v>
      </c>
      <c r="G139" s="20" t="s">
        <v>47</v>
      </c>
      <c r="H139" s="18">
        <f>604+194+298-65</f>
        <v>1031</v>
      </c>
      <c r="I139" s="18">
        <v>1026.1</v>
      </c>
      <c r="J139" s="18">
        <f t="shared" si="5"/>
        <v>99.52473326867118</v>
      </c>
    </row>
    <row r="140" spans="1:10" ht="27">
      <c r="A140" s="16"/>
      <c r="B140" s="19" t="s">
        <v>96</v>
      </c>
      <c r="C140" s="20">
        <v>992</v>
      </c>
      <c r="D140" s="20" t="s">
        <v>19</v>
      </c>
      <c r="E140" s="20" t="s">
        <v>17</v>
      </c>
      <c r="F140" s="20" t="s">
        <v>87</v>
      </c>
      <c r="G140" s="20" t="s">
        <v>48</v>
      </c>
      <c r="H140" s="18">
        <f>3038-798-20+450-283+250+600+290+70</f>
        <v>3597</v>
      </c>
      <c r="I140" s="18">
        <v>3661.2</v>
      </c>
      <c r="J140" s="18">
        <f t="shared" si="5"/>
        <v>101.78482068390325</v>
      </c>
    </row>
    <row r="141" spans="1:10" ht="13.5" hidden="1">
      <c r="A141" s="16"/>
      <c r="B141" s="19" t="s">
        <v>49</v>
      </c>
      <c r="C141" s="20">
        <v>992</v>
      </c>
      <c r="D141" s="20" t="s">
        <v>19</v>
      </c>
      <c r="E141" s="20" t="s">
        <v>17</v>
      </c>
      <c r="F141" s="20" t="s">
        <v>87</v>
      </c>
      <c r="G141" s="20" t="s">
        <v>50</v>
      </c>
      <c r="H141" s="18">
        <f>20-15-5</f>
        <v>0</v>
      </c>
      <c r="I141" s="18">
        <f>20-15-5</f>
        <v>0</v>
      </c>
      <c r="J141" s="18" t="e">
        <f t="shared" si="5"/>
        <v>#DIV/0!</v>
      </c>
    </row>
    <row r="142" spans="1:10" ht="41.25">
      <c r="A142" s="16"/>
      <c r="B142" s="19" t="s">
        <v>123</v>
      </c>
      <c r="C142" s="20">
        <v>992</v>
      </c>
      <c r="D142" s="20" t="s">
        <v>19</v>
      </c>
      <c r="E142" s="20" t="s">
        <v>17</v>
      </c>
      <c r="F142" s="20" t="s">
        <v>124</v>
      </c>
      <c r="G142" s="20"/>
      <c r="H142" s="18">
        <f>H143</f>
        <v>43972.1</v>
      </c>
      <c r="I142" s="18">
        <f>I143</f>
        <v>37503.1</v>
      </c>
      <c r="J142" s="18">
        <f t="shared" si="5"/>
        <v>85.2883987801356</v>
      </c>
    </row>
    <row r="143" spans="1:10" ht="27">
      <c r="A143" s="16"/>
      <c r="B143" s="22" t="s">
        <v>96</v>
      </c>
      <c r="C143" s="20">
        <v>992</v>
      </c>
      <c r="D143" s="20" t="s">
        <v>19</v>
      </c>
      <c r="E143" s="20" t="s">
        <v>17</v>
      </c>
      <c r="F143" s="20" t="s">
        <v>124</v>
      </c>
      <c r="G143" s="20" t="s">
        <v>48</v>
      </c>
      <c r="H143" s="18">
        <f>7438.2+36315.8+218.1</f>
        <v>43972.1</v>
      </c>
      <c r="I143" s="18">
        <v>37503.1</v>
      </c>
      <c r="J143" s="18">
        <f t="shared" si="5"/>
        <v>85.2883987801356</v>
      </c>
    </row>
    <row r="144" spans="1:8" ht="12.75">
      <c r="A144" s="10"/>
      <c r="B144" s="4"/>
      <c r="C144" s="10"/>
      <c r="D144" s="10"/>
      <c r="E144" s="10"/>
      <c r="F144" s="10"/>
      <c r="G144" s="10"/>
      <c r="H144" s="10"/>
    </row>
    <row r="145" spans="1:8" ht="12.75">
      <c r="A145" s="10"/>
      <c r="B145" s="4"/>
      <c r="C145" s="10"/>
      <c r="D145" s="10"/>
      <c r="E145" s="10"/>
      <c r="F145" s="10"/>
      <c r="G145" s="10"/>
      <c r="H145" s="10"/>
    </row>
    <row r="146" spans="1:3" s="12" customFormat="1" ht="12.75">
      <c r="A146" s="37" t="s">
        <v>151</v>
      </c>
      <c r="B146" s="37"/>
      <c r="C146" s="38"/>
    </row>
    <row r="147" spans="1:3" s="12" customFormat="1" ht="12.75">
      <c r="A147" s="37" t="s">
        <v>152</v>
      </c>
      <c r="B147" s="37"/>
      <c r="C147" s="38"/>
    </row>
    <row r="148" spans="1:3" s="12" customFormat="1" ht="12.75">
      <c r="A148" s="37" t="s">
        <v>153</v>
      </c>
      <c r="B148" s="37"/>
      <c r="C148" s="39" t="s">
        <v>154</v>
      </c>
    </row>
    <row r="149" spans="1:8" ht="12.75">
      <c r="A149" s="10"/>
      <c r="B149" s="4"/>
      <c r="C149" s="10"/>
      <c r="D149" s="10"/>
      <c r="E149" s="10"/>
      <c r="F149" s="10"/>
      <c r="G149" s="10"/>
      <c r="H149" s="10"/>
    </row>
    <row r="150" spans="1:8" ht="12.75">
      <c r="A150" s="10"/>
      <c r="B150" s="4"/>
      <c r="C150" s="10"/>
      <c r="D150" s="10"/>
      <c r="E150" s="10"/>
      <c r="F150" s="10"/>
      <c r="G150" s="10"/>
      <c r="H150" s="10"/>
    </row>
    <row r="151" spans="1:8" ht="12.75">
      <c r="A151" s="10"/>
      <c r="B151" s="4"/>
      <c r="C151" s="10"/>
      <c r="D151" s="10"/>
      <c r="E151" s="10"/>
      <c r="F151" s="10"/>
      <c r="G151" s="10"/>
      <c r="H151" s="10"/>
    </row>
    <row r="152" spans="2:8" ht="12.75">
      <c r="B152" s="4"/>
      <c r="C152" s="10"/>
      <c r="D152" s="10"/>
      <c r="E152" s="10"/>
      <c r="F152" s="10"/>
      <c r="G152" s="10"/>
      <c r="H152" s="10"/>
    </row>
    <row r="153" spans="2:8" ht="12.75">
      <c r="B153" s="4"/>
      <c r="C153" s="10"/>
      <c r="D153" s="10"/>
      <c r="E153" s="10"/>
      <c r="F153" s="10"/>
      <c r="G153" s="10"/>
      <c r="H153" s="10"/>
    </row>
    <row r="154" spans="2:8" ht="12.75">
      <c r="B154" s="4"/>
      <c r="C154" s="10"/>
      <c r="D154" s="10"/>
      <c r="E154" s="10"/>
      <c r="F154" s="10"/>
      <c r="G154" s="10"/>
      <c r="H154" s="10"/>
    </row>
    <row r="155" spans="2:8" ht="12.75">
      <c r="B155" s="4"/>
      <c r="C155" s="10"/>
      <c r="D155" s="10"/>
      <c r="E155" s="10"/>
      <c r="F155" s="10"/>
      <c r="G155" s="10"/>
      <c r="H155" s="10"/>
    </row>
    <row r="156" spans="2:8" ht="12.75">
      <c r="B156" s="4"/>
      <c r="C156" s="10"/>
      <c r="D156" s="10"/>
      <c r="E156" s="10"/>
      <c r="F156" s="10"/>
      <c r="G156" s="10"/>
      <c r="H156" s="10"/>
    </row>
    <row r="157" spans="2:8" ht="12.75">
      <c r="B157" s="4"/>
      <c r="C157" s="10"/>
      <c r="D157" s="10"/>
      <c r="E157" s="10"/>
      <c r="F157" s="10"/>
      <c r="G157" s="10"/>
      <c r="H157" s="10"/>
    </row>
    <row r="158" spans="2:7" ht="12.75">
      <c r="B158" s="4"/>
      <c r="C158" s="10"/>
      <c r="D158" s="10"/>
      <c r="E158" s="10"/>
      <c r="F158" s="10"/>
      <c r="G158" s="10"/>
    </row>
    <row r="159" spans="2:7" ht="12.75">
      <c r="B159" s="4"/>
      <c r="C159" s="10"/>
      <c r="D159" s="10"/>
      <c r="E159" s="10"/>
      <c r="F159" s="10"/>
      <c r="G159" s="10"/>
    </row>
    <row r="160" spans="2:7" ht="12.75">
      <c r="B160" s="4"/>
      <c r="C160" s="10"/>
      <c r="D160" s="10"/>
      <c r="E160" s="10"/>
      <c r="F160" s="10"/>
      <c r="G160" s="10"/>
    </row>
    <row r="161" spans="2:7" ht="12.75">
      <c r="B161" s="4"/>
      <c r="C161" s="10"/>
      <c r="D161" s="10"/>
      <c r="E161" s="10"/>
      <c r="F161" s="10"/>
      <c r="G161" s="10"/>
    </row>
    <row r="162" spans="2:7" ht="12.75">
      <c r="B162" s="4"/>
      <c r="C162" s="10"/>
      <c r="D162" s="10"/>
      <c r="E162" s="10"/>
      <c r="F162" s="10"/>
      <c r="G162" s="10"/>
    </row>
    <row r="163" spans="2:6" ht="12.75">
      <c r="B163" s="4"/>
      <c r="C163" s="10"/>
      <c r="D163" s="10"/>
      <c r="E163" s="10"/>
      <c r="F163" s="10"/>
    </row>
    <row r="164" spans="2:6" ht="12.75">
      <c r="B164" s="4"/>
      <c r="C164" s="10"/>
      <c r="D164" s="10"/>
      <c r="E164" s="10"/>
      <c r="F164" s="10"/>
    </row>
    <row r="165" spans="2:6" ht="12.75">
      <c r="B165" s="4"/>
      <c r="C165" s="10"/>
      <c r="D165" s="10"/>
      <c r="E165" s="10"/>
      <c r="F165" s="10"/>
    </row>
    <row r="166" spans="2:6" ht="12.75">
      <c r="B166" s="4"/>
      <c r="C166" s="10"/>
      <c r="D166" s="10"/>
      <c r="E166" s="10"/>
      <c r="F166" s="10"/>
    </row>
    <row r="167" spans="2:6" ht="12.75">
      <c r="B167" s="4"/>
      <c r="C167" s="10"/>
      <c r="D167" s="10"/>
      <c r="E167" s="10"/>
      <c r="F167" s="10"/>
    </row>
    <row r="168" spans="2:6" ht="12.75">
      <c r="B168" s="4"/>
      <c r="C168" s="10"/>
      <c r="D168" s="10"/>
      <c r="E168" s="10"/>
      <c r="F168" s="10"/>
    </row>
    <row r="169" spans="2:6" ht="12.75">
      <c r="B169" s="4"/>
      <c r="C169" s="10"/>
      <c r="D169" s="10"/>
      <c r="E169" s="10"/>
      <c r="F169" s="10"/>
    </row>
    <row r="170" spans="2:6" ht="12.75">
      <c r="B170" s="4"/>
      <c r="C170" s="10"/>
      <c r="D170" s="10"/>
      <c r="E170" s="10"/>
      <c r="F170" s="10"/>
    </row>
    <row r="171" spans="2:6" ht="12.75">
      <c r="B171" s="4"/>
      <c r="C171" s="10"/>
      <c r="D171" s="10"/>
      <c r="E171" s="10"/>
      <c r="F171" s="10"/>
    </row>
    <row r="172" spans="2:6" ht="12.75">
      <c r="B172" s="4"/>
      <c r="C172" s="10"/>
      <c r="D172" s="10"/>
      <c r="E172" s="10"/>
      <c r="F172" s="10"/>
    </row>
    <row r="173" spans="2:6" ht="12.75">
      <c r="B173" s="4"/>
      <c r="C173" s="10"/>
      <c r="D173" s="10"/>
      <c r="E173" s="10"/>
      <c r="F173" s="10"/>
    </row>
    <row r="174" spans="2:6" ht="12.75">
      <c r="B174" s="4"/>
      <c r="C174" s="10"/>
      <c r="D174" s="10"/>
      <c r="E174" s="10"/>
      <c r="F174" s="10"/>
    </row>
  </sheetData>
  <sheetProtection/>
  <mergeCells count="1">
    <mergeCell ref="B6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2024-04-19T11:47:15Z</cp:lastPrinted>
  <dcterms:created xsi:type="dcterms:W3CDTF">1996-10-08T23:32:33Z</dcterms:created>
  <dcterms:modified xsi:type="dcterms:W3CDTF">2024-04-19T11:47:24Z</dcterms:modified>
  <cp:category/>
  <cp:version/>
  <cp:contentType/>
  <cp:contentStatus/>
</cp:coreProperties>
</file>